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8" windowHeight="8124" activeTab="0"/>
  </bookViews>
  <sheets>
    <sheet name="Úvod" sheetId="1" r:id="rId1"/>
    <sheet name="Díla" sheetId="2" r:id="rId2"/>
    <sheet name="Tisk" sheetId="3" r:id="rId3"/>
  </sheets>
  <definedNames>
    <definedName name="_xlnm.Print_Area" localSheetId="1">'Díla'!$B$5:$I$144</definedName>
  </definedNames>
  <calcPr fullCalcOnLoad="1"/>
</workbook>
</file>

<file path=xl/sharedStrings.xml><?xml version="1.0" encoding="utf-8"?>
<sst xmlns="http://schemas.openxmlformats.org/spreadsheetml/2006/main" count="419" uniqueCount="247">
  <si>
    <t>G. Boccaccio</t>
  </si>
  <si>
    <t>Dekameron</t>
  </si>
  <si>
    <t>M.de Cervantes</t>
  </si>
  <si>
    <t>W. Shakespeare</t>
  </si>
  <si>
    <t>Romeo a Julie</t>
  </si>
  <si>
    <t xml:space="preserve"> Hamlet</t>
  </si>
  <si>
    <t xml:space="preserve"> Othello</t>
  </si>
  <si>
    <t>Lakomec</t>
  </si>
  <si>
    <t>Tartuffe</t>
  </si>
  <si>
    <t>C.Goldoni</t>
  </si>
  <si>
    <t>Sluha dvou pánů</t>
  </si>
  <si>
    <t>Moliere</t>
  </si>
  <si>
    <t>J.A.Komenský</t>
  </si>
  <si>
    <t>Labyrint světa a ráj srdce</t>
  </si>
  <si>
    <t>1/ Literatura do konce 18.století :</t>
  </si>
  <si>
    <t>V.Hugo</t>
  </si>
  <si>
    <t>Chrám Matky Boží v Paříži</t>
  </si>
  <si>
    <t>Bídníci</t>
  </si>
  <si>
    <t xml:space="preserve">A.S.Puškin </t>
  </si>
  <si>
    <t>Evžen Oněgin</t>
  </si>
  <si>
    <t>Piková dáma</t>
  </si>
  <si>
    <t>A.Dumas</t>
  </si>
  <si>
    <t>Tři mušketýři</t>
  </si>
  <si>
    <t>Hrabě Monte Christo</t>
  </si>
  <si>
    <t>E.A.Poe</t>
  </si>
  <si>
    <t>Povídky</t>
  </si>
  <si>
    <t>H.de Balzac</t>
  </si>
  <si>
    <t>Otec Goriot</t>
  </si>
  <si>
    <t>G.Flaubert</t>
  </si>
  <si>
    <t>Paní Bovaryová</t>
  </si>
  <si>
    <t>L.N.Tolstoj</t>
  </si>
  <si>
    <t>Anna Kareninová</t>
  </si>
  <si>
    <t>N.V.Gogol</t>
  </si>
  <si>
    <t>Revizor</t>
  </si>
  <si>
    <t>Oliver Twist</t>
  </si>
  <si>
    <t>Nadějné vyhlídky</t>
  </si>
  <si>
    <t>R. Stevenson</t>
  </si>
  <si>
    <t>Podivuhodný příběh doktora Jekylla a pana Hyda</t>
  </si>
  <si>
    <t>Ch. Brontëová</t>
  </si>
  <si>
    <t>Jana Eyrová</t>
  </si>
  <si>
    <t>M.Twain</t>
  </si>
  <si>
    <t>Dobrodružství Huckleberryho Finna</t>
  </si>
  <si>
    <t>E.Zola</t>
  </si>
  <si>
    <t>Zabiják</t>
  </si>
  <si>
    <t>G.de Maupasant</t>
  </si>
  <si>
    <t>Miláček</t>
  </si>
  <si>
    <t>Kulička</t>
  </si>
  <si>
    <t>O. Wilde</t>
  </si>
  <si>
    <t>Obraz Doriana Graye</t>
  </si>
  <si>
    <t>Ch. Dickens</t>
  </si>
  <si>
    <t>K.H.Mácha</t>
  </si>
  <si>
    <t>Máj</t>
  </si>
  <si>
    <t>Marinka</t>
  </si>
  <si>
    <t>K.J.Erben</t>
  </si>
  <si>
    <t>Kytice</t>
  </si>
  <si>
    <t>J.K.Tyl</t>
  </si>
  <si>
    <t>Strakonický dudák</t>
  </si>
  <si>
    <t xml:space="preserve">B.Němcová </t>
  </si>
  <si>
    <t>Babička</t>
  </si>
  <si>
    <t>V zámku a v podzámčí</t>
  </si>
  <si>
    <t>K.Havlíček Borovský</t>
  </si>
  <si>
    <t>Tyrolské elegie</t>
  </si>
  <si>
    <t>Král Lávra</t>
  </si>
  <si>
    <t>Křest svatého Vladimíra</t>
  </si>
  <si>
    <t>J.Neruda</t>
  </si>
  <si>
    <t>Povídky malostranské</t>
  </si>
  <si>
    <t>Balady a romance</t>
  </si>
  <si>
    <t>J.Arbes</t>
  </si>
  <si>
    <t>Newtonův mozek</t>
  </si>
  <si>
    <t>K.Světlá</t>
  </si>
  <si>
    <t>Vesnický román</t>
  </si>
  <si>
    <t>Kříž u potoka</t>
  </si>
  <si>
    <t>V.Hálek</t>
  </si>
  <si>
    <t>Na statku a v chaloupce</t>
  </si>
  <si>
    <t>S.Čech</t>
  </si>
  <si>
    <t>Nový epochální výlet pana Broučka , tentokráte do XV. století</t>
  </si>
  <si>
    <t>J.Vrchlický</t>
  </si>
  <si>
    <t>Noc na Karlštejně</t>
  </si>
  <si>
    <t>J.Zeyer</t>
  </si>
  <si>
    <t>A.Jirásek</t>
  </si>
  <si>
    <t>Filozofská historie</t>
  </si>
  <si>
    <t>L. Stroupežnický</t>
  </si>
  <si>
    <t>Naši furianti</t>
  </si>
  <si>
    <t>G. Preissová</t>
  </si>
  <si>
    <t>Její pastorkyňa</t>
  </si>
  <si>
    <t>A. a V. Mrštíkové</t>
  </si>
  <si>
    <t>Maryša</t>
  </si>
  <si>
    <t>3/ Literatura 20. a 21. století</t>
  </si>
  <si>
    <t>R.Rolland</t>
  </si>
  <si>
    <t>Petr a Lucie</t>
  </si>
  <si>
    <t>A.de Saint- Exupéry</t>
  </si>
  <si>
    <t>Malý princ</t>
  </si>
  <si>
    <t>L.Feuchtwanger</t>
  </si>
  <si>
    <t>Ošklivá vévodkyně</t>
  </si>
  <si>
    <t>E.M.Remarque</t>
  </si>
  <si>
    <t>Na západní frontě klid</t>
  </si>
  <si>
    <t>Tři kamarádi</t>
  </si>
  <si>
    <t>Vítězný oblouk</t>
  </si>
  <si>
    <t>E.Hemingway</t>
  </si>
  <si>
    <t>Stařec a moře</t>
  </si>
  <si>
    <t>O myších a lidech</t>
  </si>
  <si>
    <t>Pygmalion</t>
  </si>
  <si>
    <t>F.Kafka</t>
  </si>
  <si>
    <t>Proměna</t>
  </si>
  <si>
    <t xml:space="preserve">A.Camus </t>
  </si>
  <si>
    <t>Cizinec</t>
  </si>
  <si>
    <t>A.Moravia</t>
  </si>
  <si>
    <t>Horalka</t>
  </si>
  <si>
    <t>J.Kerouac</t>
  </si>
  <si>
    <t>Na cestě</t>
  </si>
  <si>
    <t>U.Eco</t>
  </si>
  <si>
    <t>Jméno růže</t>
  </si>
  <si>
    <t>W.Styron</t>
  </si>
  <si>
    <t>Sophiina volba</t>
  </si>
  <si>
    <t xml:space="preserve"> M. Šolochov</t>
  </si>
  <si>
    <t>Osud člověka</t>
  </si>
  <si>
    <t xml:space="preserve"> R.Merle</t>
  </si>
  <si>
    <t>Smrt je mým řemeslem</t>
  </si>
  <si>
    <t>Malevil</t>
  </si>
  <si>
    <t xml:space="preserve"> J.R.R.Tolkien</t>
  </si>
  <si>
    <t>Pán prstenů</t>
  </si>
  <si>
    <t xml:space="preserve"> J.Herriot</t>
  </si>
  <si>
    <t>Zvěrolékař mezi nebem a zemí</t>
  </si>
  <si>
    <t xml:space="preserve"> R.Bradbury</t>
  </si>
  <si>
    <t xml:space="preserve"> A.C.Clarke</t>
  </si>
  <si>
    <t>2001Vesmírná odysea</t>
  </si>
  <si>
    <t>Zvířecí farma</t>
  </si>
  <si>
    <t>V.Dyk</t>
  </si>
  <si>
    <t>Krysař</t>
  </si>
  <si>
    <t>J.Hašek</t>
  </si>
  <si>
    <t>Osudy dobrého vojáka Švejka za světové války</t>
  </si>
  <si>
    <t>K.Čapek</t>
  </si>
  <si>
    <t>Krakatit</t>
  </si>
  <si>
    <t>Válka s mloky</t>
  </si>
  <si>
    <t>Hordubal</t>
  </si>
  <si>
    <t>Povětroň</t>
  </si>
  <si>
    <t>Obyčejný život</t>
  </si>
  <si>
    <t>R.U.R.</t>
  </si>
  <si>
    <t>Bílá nemoc</t>
  </si>
  <si>
    <t>J.a K. Čapkové</t>
  </si>
  <si>
    <t>Ze života hmyzu</t>
  </si>
  <si>
    <t>K.Poláček</t>
  </si>
  <si>
    <t>Bylo nás pět</t>
  </si>
  <si>
    <t>Muži v ofsajdu</t>
  </si>
  <si>
    <t>J.Havlíček</t>
  </si>
  <si>
    <t>Neviditelný</t>
  </si>
  <si>
    <t>Petrolejové lampy</t>
  </si>
  <si>
    <t>J.Glazarová</t>
  </si>
  <si>
    <t>Vlčí jáma</t>
  </si>
  <si>
    <t>V.Vančura</t>
  </si>
  <si>
    <t>Pekař Jan Marhoul</t>
  </si>
  <si>
    <t>Rozmarné léto</t>
  </si>
  <si>
    <t>J. Wolker</t>
  </si>
  <si>
    <t>Těžká hodina</t>
  </si>
  <si>
    <t>V. Nezval</t>
  </si>
  <si>
    <t>Edison</t>
  </si>
  <si>
    <t>J. Seifert</t>
  </si>
  <si>
    <t>Na vlnách TSF</t>
  </si>
  <si>
    <t>Maminka</t>
  </si>
  <si>
    <t>B.Hrabal</t>
  </si>
  <si>
    <t>Ostře sledované vlaky</t>
  </si>
  <si>
    <t>Obsluhoval jsem anglického krále</t>
  </si>
  <si>
    <t>V.Páral</t>
  </si>
  <si>
    <t>Mladý muž a bílá velryba</t>
  </si>
  <si>
    <t>Válka s mnohozvířetem</t>
  </si>
  <si>
    <t>O.Pavel</t>
  </si>
  <si>
    <t>Výstup na Eiger</t>
  </si>
  <si>
    <t>Jak jsem potkal ryby</t>
  </si>
  <si>
    <t>Smrt krásných srnců</t>
  </si>
  <si>
    <t>L.Fuks</t>
  </si>
  <si>
    <t>Pan Theodor Mundstock</t>
  </si>
  <si>
    <t>Spalovač mrtvol</t>
  </si>
  <si>
    <t>J.Škvorecký</t>
  </si>
  <si>
    <t>Prima sezóna</t>
  </si>
  <si>
    <t>Zbabělci</t>
  </si>
  <si>
    <t>P.Kohout</t>
  </si>
  <si>
    <t>Katyně</t>
  </si>
  <si>
    <t>M.Kundera</t>
  </si>
  <si>
    <t>Žert</t>
  </si>
  <si>
    <t>Směšné lásky</t>
  </si>
  <si>
    <t>Nesmrtelnost</t>
  </si>
  <si>
    <t>A.Lustig</t>
  </si>
  <si>
    <t>Modlitba pro Kateřinu Horovitzovou</t>
  </si>
  <si>
    <t>V.Havel</t>
  </si>
  <si>
    <t>Audience</t>
  </si>
  <si>
    <t>M.Viewegh</t>
  </si>
  <si>
    <t>Báječná léta pod psa</t>
  </si>
  <si>
    <t>J.Jirotka</t>
  </si>
  <si>
    <t>Saturnin</t>
  </si>
  <si>
    <t>V.Kaplický</t>
  </si>
  <si>
    <t>Kladivo na čarodějnice</t>
  </si>
  <si>
    <t>V.Neff</t>
  </si>
  <si>
    <t>Sňatky z rozumu</t>
  </si>
  <si>
    <t>Dílo</t>
  </si>
  <si>
    <t>Autor</t>
  </si>
  <si>
    <t>Výběr</t>
  </si>
  <si>
    <t>V, P, D</t>
  </si>
  <si>
    <t>Seznam literárních děl pro maturitní zkoušku</t>
  </si>
  <si>
    <t>Jméno žáka</t>
  </si>
  <si>
    <t>Příjmení žáka</t>
  </si>
  <si>
    <t>Třída</t>
  </si>
  <si>
    <t>Kritéria pro výběr knih:</t>
  </si>
  <si>
    <t xml:space="preserve"> - vybráno</t>
  </si>
  <si>
    <t xml:space="preserve"> - zbývá vybrat</t>
  </si>
  <si>
    <t xml:space="preserve">3. minimálně 4 díla ze světové literatury 20. a 21. století  </t>
  </si>
  <si>
    <t xml:space="preserve">4. minimálně 5 děl z české literatury 20. a 21. století  </t>
  </si>
  <si>
    <t>Celkové plnění kritérií:</t>
  </si>
  <si>
    <t xml:space="preserve"> vyplňte</t>
  </si>
  <si>
    <t xml:space="preserve"> G.Orwell</t>
  </si>
  <si>
    <t>G.B.Shaw</t>
  </si>
  <si>
    <t>Důmyslný rytíř Don Quijote de la Mancha</t>
  </si>
  <si>
    <t>451 stupňů Fahrenheita</t>
  </si>
  <si>
    <t>P</t>
  </si>
  <si>
    <t>D</t>
  </si>
  <si>
    <t>V</t>
  </si>
  <si>
    <t>AND</t>
  </si>
  <si>
    <t>VPD</t>
  </si>
  <si>
    <t>JMENO</t>
  </si>
  <si>
    <t>PRIJMENI</t>
  </si>
  <si>
    <t>TRIDA</t>
  </si>
  <si>
    <t>1. žák vybere ze seznamu na listu s názvem "Díla" 20 knih</t>
  </si>
  <si>
    <t>2. minimálně 2 díla ze světové a české literatury do konce 18. století</t>
  </si>
  <si>
    <t xml:space="preserve">3. minimálně 3 díla ze světové a české literatury 19. století  </t>
  </si>
  <si>
    <t xml:space="preserve">5. minimálně 2 díla z oblasti prózy </t>
  </si>
  <si>
    <t xml:space="preserve">6. minimálně 2 díla z oblasti poezie </t>
  </si>
  <si>
    <t xml:space="preserve">7. minimálně 2 díla z oblasti dramatu </t>
  </si>
  <si>
    <t>Radúz a Mahulena</t>
  </si>
  <si>
    <t>J. Otčenášek</t>
  </si>
  <si>
    <t>Romeo, Julie a tma</t>
  </si>
  <si>
    <t>Postřižiny</t>
  </si>
  <si>
    <t>Svatý Xaverius</t>
  </si>
  <si>
    <t>Tankový prapor</t>
  </si>
  <si>
    <r>
      <t>a/</t>
    </r>
    <r>
      <rPr>
        <u val="single"/>
        <sz val="14"/>
        <rFont val="Times New Roman"/>
        <family val="1"/>
      </rPr>
      <t xml:space="preserve"> světová literatura</t>
    </r>
  </si>
  <si>
    <r>
      <t xml:space="preserve">b/ </t>
    </r>
    <r>
      <rPr>
        <u val="single"/>
        <sz val="14"/>
        <rFont val="Times New Roman"/>
        <family val="1"/>
      </rPr>
      <t>česká literatura</t>
    </r>
  </si>
  <si>
    <r>
      <t xml:space="preserve">2/ </t>
    </r>
    <r>
      <rPr>
        <b/>
        <u val="single"/>
        <sz val="14"/>
        <rFont val="Times New Roman"/>
        <family val="1"/>
      </rPr>
      <t>Literatura 19.století</t>
    </r>
    <r>
      <rPr>
        <b/>
        <sz val="14"/>
        <rFont val="Times New Roman"/>
        <family val="1"/>
      </rPr>
      <t xml:space="preserve"> : </t>
    </r>
  </si>
  <si>
    <r>
      <t xml:space="preserve">a/ </t>
    </r>
    <r>
      <rPr>
        <u val="single"/>
        <sz val="14"/>
        <rFont val="Times New Roman"/>
        <family val="1"/>
      </rPr>
      <t>světová literatura</t>
    </r>
  </si>
  <si>
    <t>Zaškrtněte políčka u vybraných děl</t>
  </si>
  <si>
    <t>Jméno:</t>
  </si>
  <si>
    <t>Třída:</t>
  </si>
  <si>
    <t>Dodržení předepsaných kritérií:</t>
  </si>
  <si>
    <t>Dne:</t>
  </si>
  <si>
    <t>Souhlasí:</t>
  </si>
  <si>
    <t>podpis</t>
  </si>
  <si>
    <t>…………………………………………..</t>
  </si>
  <si>
    <t xml:space="preserve">8. maximálně 2 díla od stejného autora </t>
  </si>
  <si>
    <t>J.Steinbeck</t>
  </si>
  <si>
    <t>školní rok 2020/2021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</si>
</sst>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b/>
      <sz val="14"/>
      <color indexed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right" vertical="center" indent="2"/>
    </xf>
    <xf numFmtId="0" fontId="0" fillId="0" borderId="14" xfId="0" applyBorder="1" applyAlignment="1">
      <alignment horizontal="right" vertical="center" indent="2"/>
    </xf>
    <xf numFmtId="0" fontId="0" fillId="0" borderId="15" xfId="0" applyBorder="1" applyAlignment="1">
      <alignment horizontal="right" vertical="center" indent="2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E38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16.421875" style="0" customWidth="1"/>
    <col min="2" max="2" width="40.57421875" style="0" customWidth="1"/>
    <col min="3" max="3" width="5.28125" style="0" customWidth="1"/>
    <col min="4" max="4" width="16.28125" style="0" customWidth="1"/>
    <col min="5" max="5" width="5.28125" style="0" customWidth="1"/>
  </cols>
  <sheetData>
    <row r="1" spans="1:5" ht="22.5">
      <c r="A1" s="39" t="s">
        <v>197</v>
      </c>
      <c r="B1" s="39"/>
      <c r="C1" s="39"/>
      <c r="D1" s="39"/>
      <c r="E1" s="39"/>
    </row>
    <row r="2" spans="1:5" ht="15">
      <c r="A2" s="40" t="s">
        <v>246</v>
      </c>
      <c r="B2" s="40"/>
      <c r="C2" s="40"/>
      <c r="D2" s="40"/>
      <c r="E2" s="40"/>
    </row>
    <row r="3" spans="1:5" ht="13.5" thickBot="1">
      <c r="A3" s="1"/>
      <c r="B3" s="1"/>
      <c r="C3" s="1"/>
      <c r="D3" s="1"/>
      <c r="E3" s="1"/>
    </row>
    <row r="4" spans="1:5" ht="20.25" customHeight="1" thickBot="1">
      <c r="A4" s="1" t="s">
        <v>198</v>
      </c>
      <c r="B4" s="4"/>
      <c r="C4" s="2" t="s">
        <v>207</v>
      </c>
      <c r="D4" s="1"/>
      <c r="E4" s="1"/>
    </row>
    <row r="5" spans="1:5" ht="20.25" customHeight="1" thickBot="1">
      <c r="A5" s="1" t="s">
        <v>199</v>
      </c>
      <c r="B5" s="4"/>
      <c r="C5" s="2" t="s">
        <v>207</v>
      </c>
      <c r="D5" s="1"/>
      <c r="E5" s="1"/>
    </row>
    <row r="6" spans="1:5" ht="20.25" customHeight="1" thickBot="1">
      <c r="A6" s="1" t="s">
        <v>200</v>
      </c>
      <c r="B6" s="4"/>
      <c r="C6" s="2" t="s">
        <v>207</v>
      </c>
      <c r="D6" s="1"/>
      <c r="E6" s="1"/>
    </row>
    <row r="7" spans="1:5" ht="12.75">
      <c r="A7" s="1"/>
      <c r="B7" s="1"/>
      <c r="C7" s="1"/>
      <c r="D7" s="1"/>
      <c r="E7" s="1"/>
    </row>
    <row r="8" spans="1:5" ht="15">
      <c r="A8" s="10" t="s">
        <v>201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 t="s">
        <v>220</v>
      </c>
      <c r="B10" s="1"/>
      <c r="C10" s="1"/>
      <c r="D10" s="1"/>
      <c r="E10" s="1"/>
    </row>
    <row r="11" spans="1:5" ht="15">
      <c r="A11" s="1"/>
      <c r="B11" s="5" t="s">
        <v>202</v>
      </c>
      <c r="C11" s="6">
        <f>COUNTIF(Díla!D7:D144,"PRAVDA")</f>
        <v>0</v>
      </c>
      <c r="D11" s="7" t="str">
        <f>IF(C11=20,"SPLNĚNO",IF(C11&lt;20,"NESPLNĚNO","MOC KNIH"))</f>
        <v>NESPLNĚNO</v>
      </c>
      <c r="E11" s="1"/>
    </row>
    <row r="12" spans="1:5" ht="12.75">
      <c r="A12" s="1"/>
      <c r="B12" s="1" t="s">
        <v>203</v>
      </c>
      <c r="C12" s="3">
        <f>IF(C11&gt;20,"UBRAT",20-C11)</f>
        <v>20</v>
      </c>
      <c r="D12" s="1"/>
      <c r="E12" s="1"/>
    </row>
    <row r="13" spans="1:5" ht="12.75">
      <c r="A13" s="1"/>
      <c r="B13" s="1"/>
      <c r="C13" s="1"/>
      <c r="D13" s="1"/>
      <c r="E13" s="1"/>
    </row>
    <row r="14" spans="1:5" ht="12.75">
      <c r="A14" s="1" t="s">
        <v>221</v>
      </c>
      <c r="B14" s="1"/>
      <c r="C14" s="1"/>
      <c r="D14" s="1"/>
      <c r="E14" s="1"/>
    </row>
    <row r="15" spans="1:5" ht="15">
      <c r="A15" s="1"/>
      <c r="B15" s="5" t="s">
        <v>202</v>
      </c>
      <c r="C15" s="6">
        <f>COUNTIF(Díla!D7:D18,"PRAVDA")</f>
        <v>0</v>
      </c>
      <c r="D15" s="7" t="str">
        <f>IF(C15&gt;=2,"SPLNĚNO","NESPLNĚNO")</f>
        <v>NESPLNĚNO</v>
      </c>
      <c r="E15" s="1"/>
    </row>
    <row r="16" spans="1:5" ht="12.75">
      <c r="A16" s="1"/>
      <c r="B16" s="1"/>
      <c r="C16" s="1"/>
      <c r="D16" s="1"/>
      <c r="E16" s="1"/>
    </row>
    <row r="17" spans="1:5" ht="12.75">
      <c r="A17" s="1" t="s">
        <v>222</v>
      </c>
      <c r="B17" s="1"/>
      <c r="C17" s="1"/>
      <c r="D17" s="1"/>
      <c r="E17" s="1"/>
    </row>
    <row r="18" spans="1:5" ht="15">
      <c r="A18" s="1"/>
      <c r="B18" s="5" t="s">
        <v>202</v>
      </c>
      <c r="C18" s="6">
        <f>COUNTIF(Díla!D23:D68,"PRAVDA")</f>
        <v>0</v>
      </c>
      <c r="D18" s="7" t="str">
        <f>IF(C18&gt;=3,"SPLNĚNO","NESPLNĚNO")</f>
        <v>NESPLNĚNO</v>
      </c>
      <c r="E18" s="1"/>
    </row>
    <row r="19" spans="1:5" ht="12.75">
      <c r="A19" s="1"/>
      <c r="B19" s="1"/>
      <c r="C19" s="1"/>
      <c r="D19" s="1"/>
      <c r="E19" s="1"/>
    </row>
    <row r="20" spans="1:5" ht="12.75">
      <c r="A20" s="1" t="s">
        <v>204</v>
      </c>
      <c r="B20" s="1"/>
      <c r="C20" s="1"/>
      <c r="D20" s="1"/>
      <c r="E20" s="1"/>
    </row>
    <row r="21" spans="1:5" ht="15">
      <c r="A21" s="1"/>
      <c r="B21" s="5" t="s">
        <v>202</v>
      </c>
      <c r="C21" s="6">
        <f>COUNTIF(Díla!D73:D96,"PRAVDA")</f>
        <v>0</v>
      </c>
      <c r="D21" s="7" t="str">
        <f>IF(C21&gt;=4,"SPLNĚNO","NESPLNĚNO")</f>
        <v>NESPLNĚNO</v>
      </c>
      <c r="E21" s="1"/>
    </row>
    <row r="22" spans="1:5" ht="12.75">
      <c r="A22" s="1"/>
      <c r="B22" s="1"/>
      <c r="C22" s="1"/>
      <c r="D22" s="1"/>
      <c r="E22" s="1"/>
    </row>
    <row r="23" spans="1:5" ht="12.75">
      <c r="A23" s="1" t="s">
        <v>205</v>
      </c>
      <c r="B23" s="1"/>
      <c r="C23" s="1"/>
      <c r="D23" s="1"/>
      <c r="E23" s="1"/>
    </row>
    <row r="24" spans="1:5" ht="15">
      <c r="A24" s="1"/>
      <c r="B24" s="5" t="s">
        <v>202</v>
      </c>
      <c r="C24" s="6">
        <f>COUNTIF(Díla!D100:D144,"PRAVDA")</f>
        <v>0</v>
      </c>
      <c r="D24" s="7" t="str">
        <f>IF(C24&gt;=5,"SPLNĚNO","NESPLNĚNO")</f>
        <v>NESPLNĚNO</v>
      </c>
      <c r="E24" s="1"/>
    </row>
    <row r="25" spans="1:5" ht="12.75">
      <c r="A25" s="1"/>
      <c r="B25" s="1"/>
      <c r="C25" s="1"/>
      <c r="D25" s="1"/>
      <c r="E25" s="1"/>
    </row>
    <row r="26" spans="1:5" ht="12.75">
      <c r="A26" s="1" t="s">
        <v>223</v>
      </c>
      <c r="B26" s="1"/>
      <c r="C26" s="3"/>
      <c r="D26" s="1"/>
      <c r="E26" s="1"/>
    </row>
    <row r="27" spans="1:5" ht="15">
      <c r="A27" s="1"/>
      <c r="B27" s="5" t="s">
        <v>202</v>
      </c>
      <c r="C27" s="6">
        <f>COUNTIF(Díla!F7:F144,"P")</f>
        <v>0</v>
      </c>
      <c r="D27" s="7" t="str">
        <f>IF(C27&gt;=2,"SPLNĚNO","NESPLNĚNO")</f>
        <v>NESPLNĚNO</v>
      </c>
      <c r="E27" s="1"/>
    </row>
    <row r="28" spans="1:5" ht="12.75">
      <c r="A28" s="1"/>
      <c r="B28" s="1"/>
      <c r="C28" s="1"/>
      <c r="D28" s="1"/>
      <c r="E28" s="1"/>
    </row>
    <row r="29" spans="1:5" ht="12.75">
      <c r="A29" s="1" t="s">
        <v>224</v>
      </c>
      <c r="B29" s="1"/>
      <c r="C29" s="1"/>
      <c r="D29" s="1"/>
      <c r="E29" s="1"/>
    </row>
    <row r="30" spans="1:5" ht="15">
      <c r="A30" s="1"/>
      <c r="B30" s="5" t="s">
        <v>202</v>
      </c>
      <c r="C30" s="6">
        <f>COUNTIF(Díla!F7:F144,"V")</f>
        <v>0</v>
      </c>
      <c r="D30" s="7" t="str">
        <f>IF(C30&gt;=2,"SPLNĚNO","NESPLNĚNO")</f>
        <v>NESPLNĚNO</v>
      </c>
      <c r="E30" s="1"/>
    </row>
    <row r="31" spans="1:5" ht="12.75">
      <c r="A31" s="1"/>
      <c r="B31" s="1"/>
      <c r="C31" s="1"/>
      <c r="D31" s="1"/>
      <c r="E31" s="1"/>
    </row>
    <row r="32" spans="1:5" ht="12.75">
      <c r="A32" s="1" t="s">
        <v>225</v>
      </c>
      <c r="B32" s="1"/>
      <c r="C32" s="1"/>
      <c r="D32" s="1"/>
      <c r="E32" s="1"/>
    </row>
    <row r="33" spans="1:5" ht="15">
      <c r="A33" s="1"/>
      <c r="B33" s="5" t="s">
        <v>202</v>
      </c>
      <c r="C33" s="6">
        <f>COUNTIF(Díla!F7:F144,"D")</f>
        <v>0</v>
      </c>
      <c r="D33" s="7" t="str">
        <f>IF(C33&gt;=2,"SPLNĚNO","NESPLNĚNO")</f>
        <v>NESPLNĚNO</v>
      </c>
      <c r="E33" s="1"/>
    </row>
    <row r="34" spans="1:5" ht="15">
      <c r="A34" s="1"/>
      <c r="B34" s="36"/>
      <c r="C34" s="37"/>
      <c r="D34" s="38"/>
      <c r="E34" s="1"/>
    </row>
    <row r="35" spans="1:5" ht="15">
      <c r="A35" s="1" t="s">
        <v>244</v>
      </c>
      <c r="B35" s="5"/>
      <c r="C35" s="5"/>
      <c r="D35" s="7" t="str">
        <f>IF(OR(COUNTBLANK(Díla!M9:M11)&lt;1,COUNTBLANK(Díla!M52:M54)&lt;1,COUNTBLANK(Díla!M76:M78)&lt;1,COUNTBLANK(Díla!M102:M108)&lt;5,COUNTBLANK(Díla!M122:M124)&lt;1,COUNTBLANK(Díla!M127:M129)&lt;1,COUNTBLANK(Díla!M132:M134)&lt;1,COUNTBLANK(Díla!M136:M138)&lt;1),"NESPLNĚNO","SPLNĚNO")</f>
        <v>SPLNĚNO</v>
      </c>
      <c r="E35" s="1"/>
    </row>
    <row r="36" spans="1:5" ht="12.75">
      <c r="A36" s="1"/>
      <c r="B36" s="1"/>
      <c r="C36" s="1"/>
      <c r="D36" s="1"/>
      <c r="E36" s="1"/>
    </row>
    <row r="37" spans="1:5" ht="15" thickBot="1">
      <c r="A37" s="8" t="s">
        <v>206</v>
      </c>
      <c r="B37" s="8"/>
      <c r="C37" s="8"/>
      <c r="D37" s="9" t="str">
        <f>IF(AND(D11="SPLNĚNO",D15="SPLNĚNO",D18="SPLNĚNO",D21="SPLNĚNO",D24="SPLNĚNO",D27="SPLNĚNO",D30="SPLNĚNO",D33="SPLNĚNO",D35="SPLNĚNO"),"SPLNĚNO","NESPLNĚNO")</f>
        <v>NESPLNĚNO</v>
      </c>
      <c r="E37" s="1"/>
    </row>
    <row r="38" spans="1:5" ht="13.5" thickTop="1">
      <c r="A38" s="1"/>
      <c r="B38" s="1"/>
      <c r="C38" s="1"/>
      <c r="D38" s="1"/>
      <c r="E38" s="1"/>
    </row>
  </sheetData>
  <sheetProtection password="C6CA" sheet="1" objects="1" scenarios="1" selectLockedCells="1"/>
  <mergeCells count="2">
    <mergeCell ref="A1:E1"/>
    <mergeCell ref="A2:E2"/>
  </mergeCells>
  <conditionalFormatting sqref="D37 D18 D21 D24 D27 D30 D15 D33:D35">
    <cfRule type="cellIs" priority="1" dxfId="2" operator="equal" stopIfTrue="1">
      <formula>"SPLNĚNO"</formula>
    </cfRule>
    <cfRule type="cellIs" priority="2" dxfId="0" operator="equal" stopIfTrue="1">
      <formula>"NESPLNĚNO"</formula>
    </cfRule>
  </conditionalFormatting>
  <conditionalFormatting sqref="D11">
    <cfRule type="cellIs" priority="3" dxfId="2" operator="equal" stopIfTrue="1">
      <formula>"SPLNĚNO"</formula>
    </cfRule>
    <cfRule type="cellIs" priority="4" dxfId="0" operator="equal" stopIfTrue="1">
      <formula>"NESPLNĚNO"</formula>
    </cfRule>
    <cfRule type="cellIs" priority="5" dxfId="0" operator="equal" stopIfTrue="1">
      <formula>"MOC KNIH"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P144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8.7109375" style="14" customWidth="1"/>
    <col min="2" max="2" width="68.57421875" style="14" customWidth="1"/>
    <col min="3" max="3" width="24.7109375" style="14" bestFit="1" customWidth="1"/>
    <col min="4" max="4" width="16.57421875" style="16" hidden="1" customWidth="1"/>
    <col min="5" max="5" width="18.421875" style="14" hidden="1" customWidth="1"/>
    <col min="6" max="6" width="7.00390625" style="14" hidden="1" customWidth="1"/>
    <col min="7" max="7" width="10.7109375" style="14" hidden="1" customWidth="1"/>
    <col min="8" max="8" width="14.28125" style="14" hidden="1" customWidth="1"/>
    <col min="9" max="9" width="9.7109375" style="14" hidden="1" customWidth="1"/>
    <col min="10" max="11" width="2.00390625" style="0" hidden="1" customWidth="1"/>
    <col min="12" max="12" width="35.7109375" style="0" hidden="1" customWidth="1"/>
    <col min="13" max="13" width="18.00390625" style="0" hidden="1" customWidth="1"/>
    <col min="14" max="14" width="9.28125" style="14" hidden="1" customWidth="1"/>
    <col min="15" max="15" width="25.57421875" style="14" hidden="1" customWidth="1"/>
    <col min="16" max="16" width="21.28125" style="14" hidden="1" customWidth="1"/>
    <col min="17" max="16384" width="9.28125" style="14" customWidth="1"/>
  </cols>
  <sheetData>
    <row r="1" ht="17.25">
      <c r="A1" s="17" t="s">
        <v>236</v>
      </c>
    </row>
    <row r="3" spans="1:6" ht="17.25">
      <c r="A3" s="13" t="s">
        <v>14</v>
      </c>
      <c r="C3" s="15" t="str">
        <f>CONCATENATE(Úvod!B5," ",Úvod!B4," ",Úvod!B6)</f>
        <v>  </v>
      </c>
      <c r="E3" s="14" t="s">
        <v>196</v>
      </c>
      <c r="F3" s="14" t="s">
        <v>215</v>
      </c>
    </row>
    <row r="5" spans="2:9" ht="17.25">
      <c r="B5" s="17" t="s">
        <v>193</v>
      </c>
      <c r="C5" s="17" t="s">
        <v>194</v>
      </c>
      <c r="D5" s="18" t="s">
        <v>195</v>
      </c>
      <c r="E5" s="14" t="s">
        <v>216</v>
      </c>
      <c r="F5" s="14" t="s">
        <v>215</v>
      </c>
      <c r="G5" s="14" t="s">
        <v>217</v>
      </c>
      <c r="H5" s="14" t="s">
        <v>218</v>
      </c>
      <c r="I5" s="14" t="s">
        <v>219</v>
      </c>
    </row>
    <row r="6" spans="1:9" ht="18">
      <c r="A6" s="19" t="s">
        <v>232</v>
      </c>
      <c r="D6" s="16" t="b">
        <v>1</v>
      </c>
      <c r="E6" s="15" t="str">
        <f>Úvod!D37</f>
        <v>NESPLNĚNO</v>
      </c>
      <c r="G6" s="15">
        <f>CONCATENATE(Úvod!B4)</f>
      </c>
      <c r="H6" s="15">
        <f>CONCATENATE(Úvod!B5)</f>
      </c>
      <c r="I6" s="15">
        <f>CONCATENATE(Úvod!B6)</f>
      </c>
    </row>
    <row r="7" spans="1:16" ht="18.75">
      <c r="A7" s="20"/>
      <c r="B7" s="19" t="s">
        <v>1</v>
      </c>
      <c r="C7" s="19" t="s">
        <v>0</v>
      </c>
      <c r="D7" s="16" t="b">
        <v>0</v>
      </c>
      <c r="E7" s="14" t="s">
        <v>212</v>
      </c>
      <c r="F7" s="14">
        <f>IF(D7=TRUE,E7,"")</f>
      </c>
      <c r="J7">
        <f>IF(L7="",0,1)</f>
        <v>0</v>
      </c>
      <c r="K7">
        <f>J7</f>
        <v>0</v>
      </c>
      <c r="L7">
        <f>IF(D7=TRUE,B7,"")</f>
      </c>
      <c r="M7">
        <f>IF(D7=TRUE,C7,"")</f>
      </c>
      <c r="N7">
        <v>1</v>
      </c>
      <c r="O7">
        <f>VLOOKUP(1,Díla!$K$7:$M$144,2)</f>
      </c>
      <c r="P7">
        <f>VLOOKUP(1,Díla!$K$7:$M$144,3)</f>
      </c>
    </row>
    <row r="8" spans="1:16" ht="18.75">
      <c r="A8" s="20"/>
      <c r="B8" s="19" t="s">
        <v>210</v>
      </c>
      <c r="C8" s="19" t="s">
        <v>2</v>
      </c>
      <c r="D8" s="16" t="b">
        <v>0</v>
      </c>
      <c r="E8" s="14" t="s">
        <v>212</v>
      </c>
      <c r="F8" s="14">
        <f aca="true" t="shared" si="0" ref="F8:F68">IF(D8=TRUE,E8,"")</f>
      </c>
      <c r="J8">
        <f aca="true" t="shared" si="1" ref="J8:J39">IF(M8="",J7,J7+1)</f>
        <v>0</v>
      </c>
      <c r="K8">
        <f>IF(J8=J7,"",J8)</f>
      </c>
      <c r="L8">
        <f aca="true" t="shared" si="2" ref="L8:L71">IF(D8=TRUE,B8,"")</f>
      </c>
      <c r="M8">
        <f aca="true" t="shared" si="3" ref="M8:M71">IF(D8=TRUE,C8,"")</f>
      </c>
      <c r="N8">
        <v>2</v>
      </c>
      <c r="O8">
        <f>VLOOKUP(2,Díla!$K$7:$M$144,2)</f>
      </c>
      <c r="P8">
        <f>VLOOKUP(2,Díla!$K$7:$M$144,3)</f>
      </c>
    </row>
    <row r="9" spans="1:16" ht="18.75">
      <c r="A9" s="20"/>
      <c r="B9" s="19" t="s">
        <v>4</v>
      </c>
      <c r="C9" s="19" t="s">
        <v>3</v>
      </c>
      <c r="D9" s="16" t="b">
        <v>0</v>
      </c>
      <c r="E9" s="14" t="s">
        <v>213</v>
      </c>
      <c r="F9" s="14">
        <f t="shared" si="0"/>
      </c>
      <c r="J9">
        <f t="shared" si="1"/>
        <v>0</v>
      </c>
      <c r="K9">
        <f aca="true" t="shared" si="4" ref="K9:K72">IF(J9=J8,"",J9)</f>
      </c>
      <c r="L9">
        <f t="shared" si="2"/>
      </c>
      <c r="M9">
        <f t="shared" si="3"/>
      </c>
      <c r="N9">
        <v>3</v>
      </c>
      <c r="O9">
        <f>VLOOKUP(3,Díla!$K$7:$M$144,2)</f>
      </c>
      <c r="P9">
        <f>VLOOKUP(3,Díla!$K$7:$M$144,3)</f>
      </c>
    </row>
    <row r="10" spans="1:16" ht="18.75">
      <c r="A10" s="20"/>
      <c r="B10" s="19" t="s">
        <v>5</v>
      </c>
      <c r="C10" s="19" t="s">
        <v>3</v>
      </c>
      <c r="D10" s="16" t="b">
        <v>0</v>
      </c>
      <c r="E10" s="14" t="s">
        <v>213</v>
      </c>
      <c r="F10" s="14">
        <f t="shared" si="0"/>
      </c>
      <c r="J10">
        <f t="shared" si="1"/>
        <v>0</v>
      </c>
      <c r="K10">
        <f t="shared" si="4"/>
      </c>
      <c r="L10">
        <f t="shared" si="2"/>
      </c>
      <c r="M10">
        <f t="shared" si="3"/>
      </c>
      <c r="N10">
        <v>4</v>
      </c>
      <c r="O10">
        <f>VLOOKUP(4,Díla!$K$7:$M$144,2)</f>
      </c>
      <c r="P10">
        <f>VLOOKUP(4,Díla!$K$7:$M$144,3)</f>
      </c>
    </row>
    <row r="11" spans="1:16" ht="18.75">
      <c r="A11" s="20"/>
      <c r="B11" s="19" t="s">
        <v>6</v>
      </c>
      <c r="C11" s="19" t="s">
        <v>3</v>
      </c>
      <c r="D11" s="16" t="b">
        <v>0</v>
      </c>
      <c r="E11" s="14" t="s">
        <v>213</v>
      </c>
      <c r="F11" s="14">
        <f t="shared" si="0"/>
      </c>
      <c r="J11">
        <f t="shared" si="1"/>
        <v>0</v>
      </c>
      <c r="K11">
        <f t="shared" si="4"/>
      </c>
      <c r="L11">
        <f t="shared" si="2"/>
      </c>
      <c r="M11">
        <f t="shared" si="3"/>
      </c>
      <c r="N11">
        <v>5</v>
      </c>
      <c r="O11">
        <f>VLOOKUP(5,Díla!$K$7:$M$144,2)</f>
      </c>
      <c r="P11">
        <f>VLOOKUP(5,Díla!$K$7:$M$144,3)</f>
      </c>
    </row>
    <row r="12" spans="1:16" ht="18.75">
      <c r="A12" s="20"/>
      <c r="B12" s="19" t="s">
        <v>7</v>
      </c>
      <c r="C12" s="19" t="s">
        <v>11</v>
      </c>
      <c r="D12" s="16" t="b">
        <v>0</v>
      </c>
      <c r="E12" s="14" t="s">
        <v>213</v>
      </c>
      <c r="F12" s="14">
        <f t="shared" si="0"/>
      </c>
      <c r="J12">
        <f t="shared" si="1"/>
        <v>0</v>
      </c>
      <c r="K12">
        <f t="shared" si="4"/>
      </c>
      <c r="L12">
        <f t="shared" si="2"/>
      </c>
      <c r="M12">
        <f t="shared" si="3"/>
      </c>
      <c r="N12">
        <v>6</v>
      </c>
      <c r="O12">
        <f>VLOOKUP(6,Díla!$K$7:$M$144,2)</f>
      </c>
      <c r="P12">
        <f>VLOOKUP(6,Díla!$K$7:$M$144,3)</f>
      </c>
    </row>
    <row r="13" spans="1:16" ht="18.75">
      <c r="A13" s="20"/>
      <c r="B13" s="19" t="s">
        <v>8</v>
      </c>
      <c r="C13" s="19" t="s">
        <v>11</v>
      </c>
      <c r="D13" s="16" t="b">
        <v>0</v>
      </c>
      <c r="E13" s="14" t="s">
        <v>213</v>
      </c>
      <c r="F13" s="14">
        <f t="shared" si="0"/>
      </c>
      <c r="J13">
        <f t="shared" si="1"/>
        <v>0</v>
      </c>
      <c r="K13">
        <f t="shared" si="4"/>
      </c>
      <c r="L13">
        <f t="shared" si="2"/>
      </c>
      <c r="M13">
        <f t="shared" si="3"/>
      </c>
      <c r="N13">
        <v>7</v>
      </c>
      <c r="O13">
        <f>VLOOKUP(7,Díla!$K$7:$M$144,2)</f>
      </c>
      <c r="P13">
        <f>VLOOKUP(7,Díla!$K$7:$M$144,3)</f>
      </c>
    </row>
    <row r="14" spans="1:16" ht="18.75">
      <c r="A14" s="20"/>
      <c r="B14" s="19" t="s">
        <v>10</v>
      </c>
      <c r="C14" s="19" t="s">
        <v>9</v>
      </c>
      <c r="D14" s="16" t="b">
        <v>0</v>
      </c>
      <c r="E14" s="14" t="s">
        <v>213</v>
      </c>
      <c r="F14" s="14">
        <f t="shared" si="0"/>
      </c>
      <c r="J14">
        <f t="shared" si="1"/>
        <v>0</v>
      </c>
      <c r="K14">
        <f t="shared" si="4"/>
      </c>
      <c r="L14">
        <f t="shared" si="2"/>
      </c>
      <c r="M14">
        <f t="shared" si="3"/>
      </c>
      <c r="N14">
        <v>8</v>
      </c>
      <c r="O14">
        <f>VLOOKUP(8,Díla!$K$7:$M$144,2)</f>
      </c>
      <c r="P14">
        <f>VLOOKUP(8,Díla!$K$7:$M$144,3)</f>
      </c>
    </row>
    <row r="15" spans="1:16" ht="18.75">
      <c r="A15" s="21"/>
      <c r="J15">
        <f t="shared" si="1"/>
        <v>0</v>
      </c>
      <c r="K15">
        <f t="shared" si="4"/>
      </c>
      <c r="L15">
        <f t="shared" si="2"/>
      </c>
      <c r="M15">
        <f t="shared" si="3"/>
      </c>
      <c r="N15">
        <v>9</v>
      </c>
      <c r="O15">
        <f>VLOOKUP(9,Díla!$K$7:$M$144,2)</f>
      </c>
      <c r="P15">
        <f>VLOOKUP(9,Díla!$K$7:$M$144,3)</f>
      </c>
    </row>
    <row r="16" spans="1:16" ht="18">
      <c r="A16" s="21" t="s">
        <v>233</v>
      </c>
      <c r="J16">
        <f t="shared" si="1"/>
        <v>0</v>
      </c>
      <c r="K16">
        <f t="shared" si="4"/>
      </c>
      <c r="L16">
        <f t="shared" si="2"/>
      </c>
      <c r="M16">
        <f t="shared" si="3"/>
      </c>
      <c r="N16">
        <v>10</v>
      </c>
      <c r="O16">
        <f>VLOOKUP(10,Díla!$K$7:$M$144,2)</f>
      </c>
      <c r="P16">
        <f>VLOOKUP(10,Díla!$K$7:$M$144,3)</f>
      </c>
    </row>
    <row r="17" spans="1:16" ht="17.25">
      <c r="A17" s="20"/>
      <c r="J17">
        <f t="shared" si="1"/>
        <v>0</v>
      </c>
      <c r="K17">
        <f t="shared" si="4"/>
      </c>
      <c r="L17">
        <f t="shared" si="2"/>
      </c>
      <c r="M17">
        <f t="shared" si="3"/>
      </c>
      <c r="N17">
        <v>11</v>
      </c>
      <c r="O17">
        <f>VLOOKUP(11,Díla!$K$7:$M$144,2)</f>
      </c>
      <c r="P17">
        <f>VLOOKUP(11,Díla!$K$7:$M$144,3)</f>
      </c>
    </row>
    <row r="18" spans="1:16" ht="18.75">
      <c r="A18" s="20"/>
      <c r="B18" s="19" t="s">
        <v>13</v>
      </c>
      <c r="C18" s="19" t="s">
        <v>12</v>
      </c>
      <c r="D18" s="16" t="b">
        <v>0</v>
      </c>
      <c r="E18" s="14" t="s">
        <v>212</v>
      </c>
      <c r="F18" s="14">
        <f t="shared" si="0"/>
      </c>
      <c r="J18">
        <f t="shared" si="1"/>
        <v>0</v>
      </c>
      <c r="K18">
        <f t="shared" si="4"/>
      </c>
      <c r="L18">
        <f t="shared" si="2"/>
      </c>
      <c r="M18">
        <f t="shared" si="3"/>
      </c>
      <c r="N18">
        <v>12</v>
      </c>
      <c r="O18">
        <f>VLOOKUP(12,Díla!$K$7:$M$144,2)</f>
      </c>
      <c r="P18">
        <f>VLOOKUP(12,Díla!$K$7:$M$144,3)</f>
      </c>
    </row>
    <row r="19" spans="10:16" ht="18">
      <c r="J19">
        <f t="shared" si="1"/>
        <v>0</v>
      </c>
      <c r="K19">
        <f t="shared" si="4"/>
      </c>
      <c r="L19">
        <f t="shared" si="2"/>
      </c>
      <c r="M19">
        <f t="shared" si="3"/>
      </c>
      <c r="N19">
        <v>13</v>
      </c>
      <c r="O19">
        <f>VLOOKUP(13,Díla!$K$7:$M$144,2)</f>
      </c>
      <c r="P19">
        <f>VLOOKUP(13,Díla!$K$7:$M$144,3)</f>
      </c>
    </row>
    <row r="20" spans="1:16" ht="17.25">
      <c r="A20" s="13" t="s">
        <v>234</v>
      </c>
      <c r="J20">
        <f t="shared" si="1"/>
        <v>0</v>
      </c>
      <c r="K20">
        <f t="shared" si="4"/>
      </c>
      <c r="L20">
        <f t="shared" si="2"/>
      </c>
      <c r="M20">
        <f t="shared" si="3"/>
      </c>
      <c r="N20">
        <v>14</v>
      </c>
      <c r="O20">
        <f>VLOOKUP(14,Díla!$K$7:$M$144,2)</f>
      </c>
      <c r="P20">
        <f>VLOOKUP(14,Díla!$K$7:$M$144,3)</f>
      </c>
    </row>
    <row r="21" spans="1:16" ht="18">
      <c r="A21" s="19" t="s">
        <v>235</v>
      </c>
      <c r="J21">
        <f t="shared" si="1"/>
        <v>0</v>
      </c>
      <c r="K21">
        <f t="shared" si="4"/>
      </c>
      <c r="L21">
        <f t="shared" si="2"/>
      </c>
      <c r="M21">
        <f t="shared" si="3"/>
      </c>
      <c r="N21">
        <v>15</v>
      </c>
      <c r="O21">
        <f>VLOOKUP(15,Díla!$K$7:$M$144,2)</f>
      </c>
      <c r="P21">
        <f>VLOOKUP(15,Díla!$K$7:$M$144,3)</f>
      </c>
    </row>
    <row r="22" spans="10:16" ht="17.25">
      <c r="J22">
        <f t="shared" si="1"/>
        <v>0</v>
      </c>
      <c r="K22">
        <f t="shared" si="4"/>
      </c>
      <c r="L22">
        <f t="shared" si="2"/>
      </c>
      <c r="M22">
        <f t="shared" si="3"/>
      </c>
      <c r="N22">
        <v>16</v>
      </c>
      <c r="O22">
        <f>VLOOKUP(16,Díla!$K$7:$M$144,2)</f>
      </c>
      <c r="P22">
        <f>VLOOKUP(16,Díla!$K$7:$M$144,3)</f>
      </c>
    </row>
    <row r="23" spans="2:16" ht="18.75">
      <c r="B23" s="19" t="s">
        <v>16</v>
      </c>
      <c r="C23" s="19" t="s">
        <v>15</v>
      </c>
      <c r="D23" s="16" t="b">
        <v>0</v>
      </c>
      <c r="E23" s="14" t="s">
        <v>212</v>
      </c>
      <c r="F23" s="14">
        <f t="shared" si="0"/>
      </c>
      <c r="J23">
        <f t="shared" si="1"/>
        <v>0</v>
      </c>
      <c r="K23">
        <f t="shared" si="4"/>
      </c>
      <c r="L23">
        <f t="shared" si="2"/>
      </c>
      <c r="M23">
        <f t="shared" si="3"/>
      </c>
      <c r="N23">
        <v>17</v>
      </c>
      <c r="O23">
        <f>VLOOKUP(17,Díla!$K$7:$M$144,2)</f>
      </c>
      <c r="P23">
        <f>VLOOKUP(17,Díla!$K$7:$M$144,3)</f>
      </c>
    </row>
    <row r="24" spans="2:16" ht="18.75">
      <c r="B24" s="19" t="s">
        <v>17</v>
      </c>
      <c r="C24" s="19" t="s">
        <v>15</v>
      </c>
      <c r="D24" s="16" t="b">
        <v>0</v>
      </c>
      <c r="E24" s="14" t="s">
        <v>212</v>
      </c>
      <c r="F24" s="14">
        <f t="shared" si="0"/>
      </c>
      <c r="J24">
        <f t="shared" si="1"/>
        <v>0</v>
      </c>
      <c r="K24">
        <f t="shared" si="4"/>
      </c>
      <c r="L24">
        <f t="shared" si="2"/>
      </c>
      <c r="M24">
        <f t="shared" si="3"/>
      </c>
      <c r="N24">
        <v>18</v>
      </c>
      <c r="O24">
        <f>VLOOKUP(18,Díla!$K$7:$M$144,2)</f>
      </c>
      <c r="P24">
        <f>VLOOKUP(18,Díla!$K$7:$M$144,3)</f>
      </c>
    </row>
    <row r="25" spans="2:16" ht="18.75">
      <c r="B25" s="19" t="s">
        <v>19</v>
      </c>
      <c r="C25" s="19" t="s">
        <v>18</v>
      </c>
      <c r="D25" s="16" t="b">
        <v>0</v>
      </c>
      <c r="E25" s="14" t="s">
        <v>214</v>
      </c>
      <c r="F25" s="14">
        <f t="shared" si="0"/>
      </c>
      <c r="J25">
        <f t="shared" si="1"/>
        <v>0</v>
      </c>
      <c r="K25">
        <f t="shared" si="4"/>
      </c>
      <c r="L25">
        <f t="shared" si="2"/>
      </c>
      <c r="M25">
        <f t="shared" si="3"/>
      </c>
      <c r="N25">
        <v>19</v>
      </c>
      <c r="O25">
        <f>VLOOKUP(19,Díla!$K$7:$M$144,2)</f>
      </c>
      <c r="P25">
        <f>VLOOKUP(19,Díla!$K$7:$M$144,3)</f>
      </c>
    </row>
    <row r="26" spans="2:16" ht="18.75">
      <c r="B26" s="19" t="s">
        <v>20</v>
      </c>
      <c r="C26" s="19" t="s">
        <v>18</v>
      </c>
      <c r="D26" s="16" t="b">
        <v>0</v>
      </c>
      <c r="E26" s="14" t="s">
        <v>212</v>
      </c>
      <c r="F26" s="14">
        <f t="shared" si="0"/>
      </c>
      <c r="J26">
        <f t="shared" si="1"/>
        <v>0</v>
      </c>
      <c r="K26">
        <f t="shared" si="4"/>
      </c>
      <c r="L26">
        <f t="shared" si="2"/>
      </c>
      <c r="M26">
        <f t="shared" si="3"/>
      </c>
      <c r="N26">
        <v>20</v>
      </c>
      <c r="O26">
        <f>VLOOKUP(20,Díla!$K$7:$M$144,2)</f>
      </c>
      <c r="P26">
        <f>VLOOKUP(20,Díla!$K$7:$M$144,3)</f>
      </c>
    </row>
    <row r="27" spans="2:13" ht="18.75">
      <c r="B27" s="19" t="s">
        <v>22</v>
      </c>
      <c r="C27" s="19" t="s">
        <v>21</v>
      </c>
      <c r="D27" s="16" t="b">
        <v>0</v>
      </c>
      <c r="E27" s="14" t="s">
        <v>212</v>
      </c>
      <c r="F27" s="14">
        <f t="shared" si="0"/>
      </c>
      <c r="J27">
        <f t="shared" si="1"/>
        <v>0</v>
      </c>
      <c r="K27">
        <f t="shared" si="4"/>
      </c>
      <c r="L27">
        <f t="shared" si="2"/>
      </c>
      <c r="M27">
        <f t="shared" si="3"/>
      </c>
    </row>
    <row r="28" spans="2:13" ht="18.75">
      <c r="B28" s="19" t="s">
        <v>23</v>
      </c>
      <c r="C28" s="19" t="s">
        <v>21</v>
      </c>
      <c r="D28" s="16" t="b">
        <v>0</v>
      </c>
      <c r="E28" s="14" t="s">
        <v>212</v>
      </c>
      <c r="F28" s="14">
        <f t="shared" si="0"/>
      </c>
      <c r="J28">
        <f t="shared" si="1"/>
        <v>0</v>
      </c>
      <c r="K28">
        <f t="shared" si="4"/>
      </c>
      <c r="L28">
        <f t="shared" si="2"/>
      </c>
      <c r="M28">
        <f t="shared" si="3"/>
      </c>
    </row>
    <row r="29" spans="2:13" ht="18.75">
      <c r="B29" s="19" t="s">
        <v>25</v>
      </c>
      <c r="C29" s="19" t="s">
        <v>24</v>
      </c>
      <c r="D29" s="16" t="b">
        <v>0</v>
      </c>
      <c r="E29" s="14" t="s">
        <v>212</v>
      </c>
      <c r="F29" s="14">
        <f t="shared" si="0"/>
      </c>
      <c r="J29">
        <f t="shared" si="1"/>
        <v>0</v>
      </c>
      <c r="K29">
        <f t="shared" si="4"/>
      </c>
      <c r="L29">
        <f t="shared" si="2"/>
      </c>
      <c r="M29">
        <f t="shared" si="3"/>
      </c>
    </row>
    <row r="30" spans="2:13" ht="18.75">
      <c r="B30" s="19" t="s">
        <v>27</v>
      </c>
      <c r="C30" s="19" t="s">
        <v>26</v>
      </c>
      <c r="D30" s="16" t="b">
        <v>0</v>
      </c>
      <c r="E30" s="14" t="s">
        <v>212</v>
      </c>
      <c r="F30" s="14">
        <f t="shared" si="0"/>
      </c>
      <c r="J30">
        <f t="shared" si="1"/>
        <v>0</v>
      </c>
      <c r="K30">
        <f t="shared" si="4"/>
      </c>
      <c r="L30">
        <f t="shared" si="2"/>
      </c>
      <c r="M30">
        <f t="shared" si="3"/>
      </c>
    </row>
    <row r="31" spans="2:13" ht="18.75">
      <c r="B31" s="19" t="s">
        <v>29</v>
      </c>
      <c r="C31" s="19" t="s">
        <v>28</v>
      </c>
      <c r="D31" s="16" t="b">
        <v>0</v>
      </c>
      <c r="E31" s="14" t="s">
        <v>212</v>
      </c>
      <c r="F31" s="14">
        <f t="shared" si="0"/>
      </c>
      <c r="J31">
        <f t="shared" si="1"/>
        <v>0</v>
      </c>
      <c r="K31">
        <f t="shared" si="4"/>
      </c>
      <c r="L31">
        <f t="shared" si="2"/>
      </c>
      <c r="M31">
        <f t="shared" si="3"/>
      </c>
    </row>
    <row r="32" spans="2:13" ht="18.75">
      <c r="B32" s="19" t="s">
        <v>31</v>
      </c>
      <c r="C32" s="19" t="s">
        <v>30</v>
      </c>
      <c r="D32" s="16" t="b">
        <v>0</v>
      </c>
      <c r="E32" s="14" t="s">
        <v>212</v>
      </c>
      <c r="F32" s="14">
        <f t="shared" si="0"/>
      </c>
      <c r="J32">
        <f t="shared" si="1"/>
        <v>0</v>
      </c>
      <c r="K32">
        <f t="shared" si="4"/>
      </c>
      <c r="L32">
        <f t="shared" si="2"/>
      </c>
      <c r="M32">
        <f t="shared" si="3"/>
      </c>
    </row>
    <row r="33" spans="2:13" ht="18.75">
      <c r="B33" s="19" t="s">
        <v>33</v>
      </c>
      <c r="C33" s="19" t="s">
        <v>32</v>
      </c>
      <c r="D33" s="16" t="b">
        <v>0</v>
      </c>
      <c r="E33" s="14" t="s">
        <v>213</v>
      </c>
      <c r="F33" s="14">
        <f t="shared" si="0"/>
      </c>
      <c r="J33">
        <f t="shared" si="1"/>
        <v>0</v>
      </c>
      <c r="K33">
        <f t="shared" si="4"/>
      </c>
      <c r="L33">
        <f t="shared" si="2"/>
      </c>
      <c r="M33">
        <f t="shared" si="3"/>
      </c>
    </row>
    <row r="34" spans="2:13" ht="18.75">
      <c r="B34" s="19" t="s">
        <v>34</v>
      </c>
      <c r="C34" s="19" t="s">
        <v>49</v>
      </c>
      <c r="D34" s="16" t="b">
        <v>0</v>
      </c>
      <c r="E34" s="14" t="s">
        <v>212</v>
      </c>
      <c r="F34" s="14">
        <f t="shared" si="0"/>
      </c>
      <c r="J34">
        <f t="shared" si="1"/>
        <v>0</v>
      </c>
      <c r="K34">
        <f t="shared" si="4"/>
      </c>
      <c r="L34">
        <f t="shared" si="2"/>
      </c>
      <c r="M34">
        <f t="shared" si="3"/>
      </c>
    </row>
    <row r="35" spans="2:13" ht="18.75">
      <c r="B35" s="19" t="s">
        <v>35</v>
      </c>
      <c r="C35" s="19" t="s">
        <v>49</v>
      </c>
      <c r="D35" s="16" t="b">
        <v>0</v>
      </c>
      <c r="E35" s="14" t="s">
        <v>212</v>
      </c>
      <c r="F35" s="14">
        <f t="shared" si="0"/>
      </c>
      <c r="J35">
        <f t="shared" si="1"/>
        <v>0</v>
      </c>
      <c r="K35">
        <f t="shared" si="4"/>
      </c>
      <c r="L35">
        <f t="shared" si="2"/>
      </c>
      <c r="M35">
        <f t="shared" si="3"/>
      </c>
    </row>
    <row r="36" spans="2:13" ht="18.75">
      <c r="B36" s="19" t="s">
        <v>37</v>
      </c>
      <c r="C36" s="19" t="s">
        <v>36</v>
      </c>
      <c r="D36" s="16" t="b">
        <v>0</v>
      </c>
      <c r="E36" s="14" t="s">
        <v>212</v>
      </c>
      <c r="F36" s="14">
        <f t="shared" si="0"/>
      </c>
      <c r="J36">
        <f t="shared" si="1"/>
        <v>0</v>
      </c>
      <c r="K36">
        <f t="shared" si="4"/>
      </c>
      <c r="L36">
        <f t="shared" si="2"/>
      </c>
      <c r="M36">
        <f t="shared" si="3"/>
      </c>
    </row>
    <row r="37" spans="2:13" ht="18.75">
      <c r="B37" s="19" t="s">
        <v>39</v>
      </c>
      <c r="C37" s="19" t="s">
        <v>38</v>
      </c>
      <c r="D37" s="16" t="b">
        <v>0</v>
      </c>
      <c r="E37" s="14" t="s">
        <v>212</v>
      </c>
      <c r="F37" s="14">
        <f t="shared" si="0"/>
      </c>
      <c r="J37">
        <f t="shared" si="1"/>
        <v>0</v>
      </c>
      <c r="K37">
        <f t="shared" si="4"/>
      </c>
      <c r="L37">
        <f t="shared" si="2"/>
      </c>
      <c r="M37">
        <f t="shared" si="3"/>
      </c>
    </row>
    <row r="38" spans="2:13" ht="18.75">
      <c r="B38" s="19" t="s">
        <v>41</v>
      </c>
      <c r="C38" s="19" t="s">
        <v>40</v>
      </c>
      <c r="D38" s="16" t="b">
        <v>0</v>
      </c>
      <c r="E38" s="14" t="s">
        <v>212</v>
      </c>
      <c r="F38" s="14">
        <f t="shared" si="0"/>
      </c>
      <c r="J38">
        <f t="shared" si="1"/>
        <v>0</v>
      </c>
      <c r="K38">
        <f t="shared" si="4"/>
      </c>
      <c r="L38">
        <f t="shared" si="2"/>
      </c>
      <c r="M38">
        <f t="shared" si="3"/>
      </c>
    </row>
    <row r="39" spans="2:13" ht="18.75">
      <c r="B39" s="19" t="s">
        <v>43</v>
      </c>
      <c r="C39" s="19" t="s">
        <v>42</v>
      </c>
      <c r="D39" s="16" t="b">
        <v>0</v>
      </c>
      <c r="E39" s="14" t="s">
        <v>212</v>
      </c>
      <c r="F39" s="14">
        <f t="shared" si="0"/>
      </c>
      <c r="J39">
        <f t="shared" si="1"/>
        <v>0</v>
      </c>
      <c r="K39">
        <f t="shared" si="4"/>
      </c>
      <c r="L39">
        <f t="shared" si="2"/>
      </c>
      <c r="M39">
        <f t="shared" si="3"/>
      </c>
    </row>
    <row r="40" spans="2:13" ht="18.75">
      <c r="B40" s="19" t="s">
        <v>45</v>
      </c>
      <c r="C40" s="19" t="s">
        <v>44</v>
      </c>
      <c r="D40" s="16" t="b">
        <v>0</v>
      </c>
      <c r="E40" s="14" t="s">
        <v>212</v>
      </c>
      <c r="F40" s="14">
        <f t="shared" si="0"/>
      </c>
      <c r="J40">
        <f aca="true" t="shared" si="5" ref="J40:J71">IF(M40="",J39,J39+1)</f>
        <v>0</v>
      </c>
      <c r="K40">
        <f t="shared" si="4"/>
      </c>
      <c r="L40">
        <f t="shared" si="2"/>
      </c>
      <c r="M40">
        <f t="shared" si="3"/>
      </c>
    </row>
    <row r="41" spans="2:13" ht="18.75">
      <c r="B41" s="19" t="s">
        <v>46</v>
      </c>
      <c r="C41" s="19" t="s">
        <v>44</v>
      </c>
      <c r="D41" s="16" t="b">
        <v>0</v>
      </c>
      <c r="E41" s="14" t="s">
        <v>212</v>
      </c>
      <c r="F41" s="14">
        <f t="shared" si="0"/>
      </c>
      <c r="J41">
        <f t="shared" si="5"/>
        <v>0</v>
      </c>
      <c r="K41">
        <f t="shared" si="4"/>
      </c>
      <c r="L41">
        <f t="shared" si="2"/>
      </c>
      <c r="M41">
        <f t="shared" si="3"/>
      </c>
    </row>
    <row r="42" spans="2:13" ht="18.75">
      <c r="B42" s="19" t="s">
        <v>48</v>
      </c>
      <c r="C42" s="19" t="s">
        <v>47</v>
      </c>
      <c r="D42" s="16" t="b">
        <v>0</v>
      </c>
      <c r="E42" s="14" t="s">
        <v>212</v>
      </c>
      <c r="F42" s="14">
        <f t="shared" si="0"/>
      </c>
      <c r="J42">
        <f t="shared" si="5"/>
        <v>0</v>
      </c>
      <c r="K42">
        <f t="shared" si="4"/>
      </c>
      <c r="L42">
        <f t="shared" si="2"/>
      </c>
      <c r="M42">
        <f t="shared" si="3"/>
      </c>
    </row>
    <row r="43" spans="10:13" ht="18">
      <c r="J43">
        <f t="shared" si="5"/>
        <v>0</v>
      </c>
      <c r="K43">
        <f t="shared" si="4"/>
      </c>
      <c r="L43">
        <f t="shared" si="2"/>
      </c>
      <c r="M43">
        <f t="shared" si="3"/>
      </c>
    </row>
    <row r="44" spans="1:13" ht="18">
      <c r="A44" s="19" t="s">
        <v>233</v>
      </c>
      <c r="J44">
        <f t="shared" si="5"/>
        <v>0</v>
      </c>
      <c r="K44">
        <f t="shared" si="4"/>
      </c>
      <c r="L44">
        <f t="shared" si="2"/>
      </c>
      <c r="M44">
        <f t="shared" si="3"/>
      </c>
    </row>
    <row r="45" spans="10:13" ht="17.25">
      <c r="J45">
        <f t="shared" si="5"/>
        <v>0</v>
      </c>
      <c r="K45">
        <f t="shared" si="4"/>
      </c>
      <c r="L45">
        <f t="shared" si="2"/>
      </c>
      <c r="M45">
        <f t="shared" si="3"/>
      </c>
    </row>
    <row r="46" spans="2:13" ht="18.75">
      <c r="B46" s="19" t="s">
        <v>51</v>
      </c>
      <c r="C46" s="19" t="s">
        <v>50</v>
      </c>
      <c r="D46" s="16" t="b">
        <v>0</v>
      </c>
      <c r="E46" s="14" t="s">
        <v>214</v>
      </c>
      <c r="F46" s="14">
        <f t="shared" si="0"/>
      </c>
      <c r="J46">
        <f t="shared" si="5"/>
        <v>0</v>
      </c>
      <c r="K46">
        <f t="shared" si="4"/>
      </c>
      <c r="L46">
        <f t="shared" si="2"/>
      </c>
      <c r="M46">
        <f t="shared" si="3"/>
      </c>
    </row>
    <row r="47" spans="2:13" ht="18.75">
      <c r="B47" s="19" t="s">
        <v>52</v>
      </c>
      <c r="C47" s="19" t="s">
        <v>50</v>
      </c>
      <c r="D47" s="16" t="b">
        <v>0</v>
      </c>
      <c r="E47" s="14" t="s">
        <v>212</v>
      </c>
      <c r="F47" s="14">
        <f t="shared" si="0"/>
      </c>
      <c r="J47">
        <f t="shared" si="5"/>
        <v>0</v>
      </c>
      <c r="K47">
        <f t="shared" si="4"/>
      </c>
      <c r="L47">
        <f t="shared" si="2"/>
      </c>
      <c r="M47">
        <f t="shared" si="3"/>
      </c>
    </row>
    <row r="48" spans="2:13" ht="18.75">
      <c r="B48" s="19" t="s">
        <v>54</v>
      </c>
      <c r="C48" s="19" t="s">
        <v>53</v>
      </c>
      <c r="D48" s="16" t="b">
        <v>0</v>
      </c>
      <c r="E48" s="14" t="s">
        <v>214</v>
      </c>
      <c r="F48" s="14">
        <f t="shared" si="0"/>
      </c>
      <c r="J48">
        <f t="shared" si="5"/>
        <v>0</v>
      </c>
      <c r="K48">
        <f t="shared" si="4"/>
      </c>
      <c r="L48">
        <f t="shared" si="2"/>
      </c>
      <c r="M48">
        <f t="shared" si="3"/>
      </c>
    </row>
    <row r="49" spans="2:13" ht="18.75">
      <c r="B49" s="19" t="s">
        <v>56</v>
      </c>
      <c r="C49" s="19" t="s">
        <v>55</v>
      </c>
      <c r="D49" s="16" t="b">
        <v>0</v>
      </c>
      <c r="E49" s="14" t="s">
        <v>213</v>
      </c>
      <c r="F49" s="14">
        <f t="shared" si="0"/>
      </c>
      <c r="J49">
        <f t="shared" si="5"/>
        <v>0</v>
      </c>
      <c r="K49">
        <f t="shared" si="4"/>
      </c>
      <c r="L49">
        <f t="shared" si="2"/>
      </c>
      <c r="M49">
        <f t="shared" si="3"/>
      </c>
    </row>
    <row r="50" spans="2:13" ht="18.75">
      <c r="B50" s="19" t="s">
        <v>58</v>
      </c>
      <c r="C50" s="19" t="s">
        <v>57</v>
      </c>
      <c r="D50" s="16" t="b">
        <v>0</v>
      </c>
      <c r="E50" s="14" t="s">
        <v>212</v>
      </c>
      <c r="F50" s="14">
        <f t="shared" si="0"/>
      </c>
      <c r="J50">
        <f t="shared" si="5"/>
        <v>0</v>
      </c>
      <c r="K50">
        <f t="shared" si="4"/>
      </c>
      <c r="L50">
        <f t="shared" si="2"/>
      </c>
      <c r="M50">
        <f t="shared" si="3"/>
      </c>
    </row>
    <row r="51" spans="2:13" ht="18.75">
      <c r="B51" s="19" t="s">
        <v>59</v>
      </c>
      <c r="C51" s="19" t="s">
        <v>57</v>
      </c>
      <c r="D51" s="16" t="b">
        <v>0</v>
      </c>
      <c r="E51" s="14" t="s">
        <v>212</v>
      </c>
      <c r="F51" s="14">
        <f t="shared" si="0"/>
      </c>
      <c r="J51">
        <f t="shared" si="5"/>
        <v>0</v>
      </c>
      <c r="K51">
        <f t="shared" si="4"/>
      </c>
      <c r="L51">
        <f t="shared" si="2"/>
      </c>
      <c r="M51">
        <f t="shared" si="3"/>
      </c>
    </row>
    <row r="52" spans="2:13" ht="18.75">
      <c r="B52" s="19" t="s">
        <v>61</v>
      </c>
      <c r="C52" s="19" t="s">
        <v>60</v>
      </c>
      <c r="D52" s="16" t="b">
        <v>0</v>
      </c>
      <c r="E52" s="14" t="s">
        <v>214</v>
      </c>
      <c r="F52" s="14">
        <f t="shared" si="0"/>
      </c>
      <c r="J52">
        <f t="shared" si="5"/>
        <v>0</v>
      </c>
      <c r="K52">
        <f t="shared" si="4"/>
      </c>
      <c r="L52">
        <f t="shared" si="2"/>
      </c>
      <c r="M52">
        <f t="shared" si="3"/>
      </c>
    </row>
    <row r="53" spans="2:13" ht="18.75">
      <c r="B53" s="19" t="s">
        <v>62</v>
      </c>
      <c r="C53" s="19" t="s">
        <v>60</v>
      </c>
      <c r="D53" s="16" t="b">
        <v>0</v>
      </c>
      <c r="E53" s="14" t="s">
        <v>214</v>
      </c>
      <c r="F53" s="14">
        <f t="shared" si="0"/>
      </c>
      <c r="J53">
        <f t="shared" si="5"/>
        <v>0</v>
      </c>
      <c r="K53">
        <f t="shared" si="4"/>
      </c>
      <c r="L53">
        <f t="shared" si="2"/>
      </c>
      <c r="M53">
        <f t="shared" si="3"/>
      </c>
    </row>
    <row r="54" spans="2:13" ht="18.75">
      <c r="B54" s="19" t="s">
        <v>63</v>
      </c>
      <c r="C54" s="19" t="s">
        <v>60</v>
      </c>
      <c r="D54" s="16" t="b">
        <v>0</v>
      </c>
      <c r="E54" s="14" t="s">
        <v>214</v>
      </c>
      <c r="F54" s="14">
        <f t="shared" si="0"/>
      </c>
      <c r="J54">
        <f t="shared" si="5"/>
        <v>0</v>
      </c>
      <c r="K54">
        <f t="shared" si="4"/>
      </c>
      <c r="L54">
        <f t="shared" si="2"/>
      </c>
      <c r="M54">
        <f t="shared" si="3"/>
      </c>
    </row>
    <row r="55" spans="2:13" ht="18.75">
      <c r="B55" s="19" t="s">
        <v>65</v>
      </c>
      <c r="C55" s="19" t="s">
        <v>64</v>
      </c>
      <c r="D55" s="16" t="b">
        <v>0</v>
      </c>
      <c r="E55" s="14" t="s">
        <v>212</v>
      </c>
      <c r="F55" s="14">
        <f t="shared" si="0"/>
      </c>
      <c r="J55">
        <f t="shared" si="5"/>
        <v>0</v>
      </c>
      <c r="K55">
        <f t="shared" si="4"/>
      </c>
      <c r="L55">
        <f t="shared" si="2"/>
      </c>
      <c r="M55">
        <f t="shared" si="3"/>
      </c>
    </row>
    <row r="56" spans="2:13" ht="18.75">
      <c r="B56" s="19" t="s">
        <v>66</v>
      </c>
      <c r="C56" s="19" t="s">
        <v>64</v>
      </c>
      <c r="D56" s="16" t="b">
        <v>0</v>
      </c>
      <c r="E56" s="14" t="s">
        <v>214</v>
      </c>
      <c r="F56" s="14">
        <f t="shared" si="0"/>
      </c>
      <c r="J56">
        <f t="shared" si="5"/>
        <v>0</v>
      </c>
      <c r="K56">
        <f t="shared" si="4"/>
      </c>
      <c r="L56">
        <f t="shared" si="2"/>
      </c>
      <c r="M56">
        <f t="shared" si="3"/>
      </c>
    </row>
    <row r="57" spans="2:13" ht="18.75">
      <c r="B57" s="19" t="s">
        <v>68</v>
      </c>
      <c r="C57" s="19" t="s">
        <v>67</v>
      </c>
      <c r="D57" s="16" t="b">
        <v>0</v>
      </c>
      <c r="E57" s="14" t="s">
        <v>212</v>
      </c>
      <c r="F57" s="14">
        <f t="shared" si="0"/>
      </c>
      <c r="J57">
        <f t="shared" si="5"/>
        <v>0</v>
      </c>
      <c r="K57">
        <f t="shared" si="4"/>
      </c>
      <c r="L57">
        <f t="shared" si="2"/>
      </c>
      <c r="M57">
        <f t="shared" si="3"/>
      </c>
    </row>
    <row r="58" spans="2:13" ht="18.75">
      <c r="B58" s="19" t="s">
        <v>230</v>
      </c>
      <c r="C58" s="19" t="s">
        <v>67</v>
      </c>
      <c r="D58" s="16" t="b">
        <v>0</v>
      </c>
      <c r="E58" s="14" t="s">
        <v>212</v>
      </c>
      <c r="F58" s="14">
        <f t="shared" si="0"/>
      </c>
      <c r="J58">
        <f t="shared" si="5"/>
        <v>0</v>
      </c>
      <c r="K58">
        <f t="shared" si="4"/>
      </c>
      <c r="L58">
        <f t="shared" si="2"/>
      </c>
      <c r="M58">
        <f t="shared" si="3"/>
      </c>
    </row>
    <row r="59" spans="2:13" ht="18.75">
      <c r="B59" s="19" t="s">
        <v>70</v>
      </c>
      <c r="C59" s="19" t="s">
        <v>69</v>
      </c>
      <c r="D59" s="16" t="b">
        <v>0</v>
      </c>
      <c r="E59" s="14" t="s">
        <v>212</v>
      </c>
      <c r="F59" s="14">
        <f t="shared" si="0"/>
      </c>
      <c r="J59">
        <f t="shared" si="5"/>
        <v>0</v>
      </c>
      <c r="K59">
        <f t="shared" si="4"/>
      </c>
      <c r="L59">
        <f t="shared" si="2"/>
      </c>
      <c r="M59">
        <f t="shared" si="3"/>
      </c>
    </row>
    <row r="60" spans="2:13" ht="18.75">
      <c r="B60" s="19" t="s">
        <v>71</v>
      </c>
      <c r="C60" s="19" t="s">
        <v>69</v>
      </c>
      <c r="D60" s="16" t="b">
        <v>0</v>
      </c>
      <c r="E60" s="14" t="s">
        <v>212</v>
      </c>
      <c r="F60" s="14">
        <f t="shared" si="0"/>
      </c>
      <c r="J60">
        <f t="shared" si="5"/>
        <v>0</v>
      </c>
      <c r="K60">
        <f t="shared" si="4"/>
      </c>
      <c r="L60">
        <f t="shared" si="2"/>
      </c>
      <c r="M60">
        <f t="shared" si="3"/>
      </c>
    </row>
    <row r="61" spans="2:13" ht="18.75">
      <c r="B61" s="19" t="s">
        <v>73</v>
      </c>
      <c r="C61" s="19" t="s">
        <v>72</v>
      </c>
      <c r="D61" s="16" t="b">
        <v>0</v>
      </c>
      <c r="E61" s="14" t="s">
        <v>212</v>
      </c>
      <c r="F61" s="14">
        <f t="shared" si="0"/>
      </c>
      <c r="J61">
        <f t="shared" si="5"/>
        <v>0</v>
      </c>
      <c r="K61">
        <f t="shared" si="4"/>
      </c>
      <c r="L61">
        <f t="shared" si="2"/>
      </c>
      <c r="M61">
        <f t="shared" si="3"/>
      </c>
    </row>
    <row r="62" spans="2:13" ht="18.75">
      <c r="B62" s="19" t="s">
        <v>75</v>
      </c>
      <c r="C62" s="19" t="s">
        <v>74</v>
      </c>
      <c r="D62" s="16" t="b">
        <v>0</v>
      </c>
      <c r="E62" s="14" t="s">
        <v>212</v>
      </c>
      <c r="F62" s="14">
        <f t="shared" si="0"/>
      </c>
      <c r="J62">
        <f t="shared" si="5"/>
        <v>0</v>
      </c>
      <c r="K62">
        <f t="shared" si="4"/>
      </c>
      <c r="L62">
        <f t="shared" si="2"/>
      </c>
      <c r="M62">
        <f t="shared" si="3"/>
      </c>
    </row>
    <row r="63" spans="2:13" ht="18.75">
      <c r="B63" s="19" t="s">
        <v>77</v>
      </c>
      <c r="C63" s="19" t="s">
        <v>76</v>
      </c>
      <c r="D63" s="16" t="b">
        <v>0</v>
      </c>
      <c r="E63" s="14" t="s">
        <v>213</v>
      </c>
      <c r="F63" s="14">
        <f t="shared" si="0"/>
      </c>
      <c r="J63">
        <f t="shared" si="5"/>
        <v>0</v>
      </c>
      <c r="K63">
        <f t="shared" si="4"/>
      </c>
      <c r="L63">
        <f t="shared" si="2"/>
      </c>
      <c r="M63">
        <f t="shared" si="3"/>
      </c>
    </row>
    <row r="64" spans="2:13" ht="18.75">
      <c r="B64" s="19" t="s">
        <v>226</v>
      </c>
      <c r="C64" s="19" t="s">
        <v>78</v>
      </c>
      <c r="D64" s="16" t="b">
        <v>0</v>
      </c>
      <c r="E64" s="14" t="s">
        <v>213</v>
      </c>
      <c r="F64" s="14">
        <f t="shared" si="0"/>
      </c>
      <c r="J64">
        <f t="shared" si="5"/>
        <v>0</v>
      </c>
      <c r="K64">
        <f t="shared" si="4"/>
      </c>
      <c r="L64">
        <f t="shared" si="2"/>
      </c>
      <c r="M64">
        <f t="shared" si="3"/>
      </c>
    </row>
    <row r="65" spans="2:13" ht="18.75">
      <c r="B65" s="19" t="s">
        <v>80</v>
      </c>
      <c r="C65" s="19" t="s">
        <v>79</v>
      </c>
      <c r="D65" s="16" t="b">
        <v>0</v>
      </c>
      <c r="E65" s="14" t="s">
        <v>212</v>
      </c>
      <c r="F65" s="14">
        <f t="shared" si="0"/>
      </c>
      <c r="J65">
        <f t="shared" si="5"/>
        <v>0</v>
      </c>
      <c r="K65">
        <f t="shared" si="4"/>
      </c>
      <c r="L65">
        <f t="shared" si="2"/>
      </c>
      <c r="M65">
        <f t="shared" si="3"/>
      </c>
    </row>
    <row r="66" spans="2:13" ht="18.75">
      <c r="B66" s="19" t="s">
        <v>82</v>
      </c>
      <c r="C66" s="19" t="s">
        <v>81</v>
      </c>
      <c r="D66" s="16" t="b">
        <v>0</v>
      </c>
      <c r="E66" s="14" t="s">
        <v>213</v>
      </c>
      <c r="F66" s="14">
        <f t="shared" si="0"/>
      </c>
      <c r="J66">
        <f t="shared" si="5"/>
        <v>0</v>
      </c>
      <c r="K66">
        <f t="shared" si="4"/>
      </c>
      <c r="L66">
        <f t="shared" si="2"/>
      </c>
      <c r="M66">
        <f t="shared" si="3"/>
      </c>
    </row>
    <row r="67" spans="2:13" ht="18.75">
      <c r="B67" s="19" t="s">
        <v>84</v>
      </c>
      <c r="C67" s="19" t="s">
        <v>83</v>
      </c>
      <c r="D67" s="16" t="b">
        <v>0</v>
      </c>
      <c r="E67" s="14" t="s">
        <v>213</v>
      </c>
      <c r="F67" s="14">
        <f t="shared" si="0"/>
      </c>
      <c r="J67">
        <f t="shared" si="5"/>
        <v>0</v>
      </c>
      <c r="K67">
        <f t="shared" si="4"/>
      </c>
      <c r="L67">
        <f t="shared" si="2"/>
      </c>
      <c r="M67">
        <f t="shared" si="3"/>
      </c>
    </row>
    <row r="68" spans="2:13" ht="18.75">
      <c r="B68" s="19" t="s">
        <v>86</v>
      </c>
      <c r="C68" s="19" t="s">
        <v>85</v>
      </c>
      <c r="D68" s="16" t="b">
        <v>0</v>
      </c>
      <c r="E68" s="14" t="s">
        <v>213</v>
      </c>
      <c r="F68" s="14">
        <f t="shared" si="0"/>
      </c>
      <c r="J68">
        <f t="shared" si="5"/>
        <v>0</v>
      </c>
      <c r="K68">
        <f t="shared" si="4"/>
      </c>
      <c r="L68">
        <f t="shared" si="2"/>
      </c>
      <c r="M68">
        <f t="shared" si="3"/>
      </c>
    </row>
    <row r="69" spans="10:13" ht="18">
      <c r="J69">
        <f t="shared" si="5"/>
        <v>0</v>
      </c>
      <c r="K69">
        <f t="shared" si="4"/>
      </c>
      <c r="L69">
        <f t="shared" si="2"/>
      </c>
      <c r="M69">
        <f t="shared" si="3"/>
      </c>
    </row>
    <row r="70" spans="1:13" ht="17.25">
      <c r="A70" s="22" t="s">
        <v>87</v>
      </c>
      <c r="J70">
        <f t="shared" si="5"/>
        <v>0</v>
      </c>
      <c r="K70">
        <f t="shared" si="4"/>
      </c>
      <c r="L70">
        <f t="shared" si="2"/>
      </c>
      <c r="M70">
        <f t="shared" si="3"/>
      </c>
    </row>
    <row r="71" spans="1:13" ht="18">
      <c r="A71" s="19" t="s">
        <v>235</v>
      </c>
      <c r="J71">
        <f t="shared" si="5"/>
        <v>0</v>
      </c>
      <c r="K71">
        <f t="shared" si="4"/>
      </c>
      <c r="L71">
        <f t="shared" si="2"/>
      </c>
      <c r="M71">
        <f t="shared" si="3"/>
      </c>
    </row>
    <row r="72" spans="10:13" ht="17.25">
      <c r="J72">
        <f aca="true" t="shared" si="6" ref="J72:J103">IF(M72="",J71,J71+1)</f>
        <v>0</v>
      </c>
      <c r="K72">
        <f t="shared" si="4"/>
      </c>
      <c r="L72">
        <f aca="true" t="shared" si="7" ref="L72:L135">IF(D72=TRUE,B72,"")</f>
      </c>
      <c r="M72">
        <f aca="true" t="shared" si="8" ref="M72:M135">IF(D72=TRUE,C72,"")</f>
      </c>
    </row>
    <row r="73" spans="2:13" ht="18.75">
      <c r="B73" s="19" t="s">
        <v>89</v>
      </c>
      <c r="C73" s="19" t="s">
        <v>88</v>
      </c>
      <c r="D73" s="16" t="b">
        <v>0</v>
      </c>
      <c r="E73" s="14" t="s">
        <v>212</v>
      </c>
      <c r="F73" s="14">
        <f aca="true" t="shared" si="9" ref="F73:F135">IF(D73=TRUE,E73,"")</f>
      </c>
      <c r="J73">
        <f t="shared" si="6"/>
        <v>0</v>
      </c>
      <c r="K73">
        <f aca="true" t="shared" si="10" ref="K73:K136">IF(J73=J72,"",J73)</f>
      </c>
      <c r="L73">
        <f t="shared" si="7"/>
      </c>
      <c r="M73">
        <f t="shared" si="8"/>
      </c>
    </row>
    <row r="74" spans="2:13" ht="18.75">
      <c r="B74" s="19" t="s">
        <v>91</v>
      </c>
      <c r="C74" s="19" t="s">
        <v>90</v>
      </c>
      <c r="D74" s="16" t="b">
        <v>0</v>
      </c>
      <c r="E74" s="14" t="s">
        <v>212</v>
      </c>
      <c r="F74" s="14">
        <f t="shared" si="9"/>
      </c>
      <c r="J74">
        <f t="shared" si="6"/>
        <v>0</v>
      </c>
      <c r="K74">
        <f t="shared" si="10"/>
      </c>
      <c r="L74">
        <f t="shared" si="7"/>
      </c>
      <c r="M74">
        <f t="shared" si="8"/>
      </c>
    </row>
    <row r="75" spans="2:13" ht="18.75">
      <c r="B75" s="19" t="s">
        <v>93</v>
      </c>
      <c r="C75" s="19" t="s">
        <v>92</v>
      </c>
      <c r="D75" s="16" t="b">
        <v>0</v>
      </c>
      <c r="E75" s="14" t="s">
        <v>212</v>
      </c>
      <c r="F75" s="14">
        <f t="shared" si="9"/>
      </c>
      <c r="J75">
        <f t="shared" si="6"/>
        <v>0</v>
      </c>
      <c r="K75">
        <f t="shared" si="10"/>
      </c>
      <c r="L75">
        <f t="shared" si="7"/>
      </c>
      <c r="M75">
        <f t="shared" si="8"/>
      </c>
    </row>
    <row r="76" spans="2:13" ht="18.75">
      <c r="B76" s="19" t="s">
        <v>95</v>
      </c>
      <c r="C76" s="19" t="s">
        <v>94</v>
      </c>
      <c r="D76" s="16" t="b">
        <v>0</v>
      </c>
      <c r="E76" s="14" t="s">
        <v>212</v>
      </c>
      <c r="F76" s="14">
        <f t="shared" si="9"/>
      </c>
      <c r="J76">
        <f t="shared" si="6"/>
        <v>0</v>
      </c>
      <c r="K76">
        <f t="shared" si="10"/>
      </c>
      <c r="L76">
        <f t="shared" si="7"/>
      </c>
      <c r="M76">
        <f t="shared" si="8"/>
      </c>
    </row>
    <row r="77" spans="2:13" ht="18.75">
      <c r="B77" s="19" t="s">
        <v>96</v>
      </c>
      <c r="C77" s="19" t="s">
        <v>94</v>
      </c>
      <c r="D77" s="16" t="b">
        <v>0</v>
      </c>
      <c r="E77" s="14" t="s">
        <v>212</v>
      </c>
      <c r="F77" s="14">
        <f t="shared" si="9"/>
      </c>
      <c r="J77">
        <f t="shared" si="6"/>
        <v>0</v>
      </c>
      <c r="K77">
        <f t="shared" si="10"/>
      </c>
      <c r="L77">
        <f t="shared" si="7"/>
      </c>
      <c r="M77">
        <f t="shared" si="8"/>
      </c>
    </row>
    <row r="78" spans="2:13" ht="18.75">
      <c r="B78" s="19" t="s">
        <v>97</v>
      </c>
      <c r="C78" s="19" t="s">
        <v>94</v>
      </c>
      <c r="D78" s="16" t="b">
        <v>0</v>
      </c>
      <c r="E78" s="14" t="s">
        <v>212</v>
      </c>
      <c r="F78" s="14">
        <f t="shared" si="9"/>
      </c>
      <c r="J78">
        <f t="shared" si="6"/>
        <v>0</v>
      </c>
      <c r="K78">
        <f t="shared" si="10"/>
      </c>
      <c r="L78">
        <f t="shared" si="7"/>
      </c>
      <c r="M78">
        <f t="shared" si="8"/>
      </c>
    </row>
    <row r="79" spans="2:13" ht="18.75">
      <c r="B79" s="19" t="s">
        <v>99</v>
      </c>
      <c r="C79" s="19" t="s">
        <v>98</v>
      </c>
      <c r="D79" s="16" t="b">
        <v>0</v>
      </c>
      <c r="E79" s="14" t="s">
        <v>212</v>
      </c>
      <c r="F79" s="14">
        <f t="shared" si="9"/>
      </c>
      <c r="J79">
        <f t="shared" si="6"/>
        <v>0</v>
      </c>
      <c r="K79">
        <f t="shared" si="10"/>
      </c>
      <c r="L79">
        <f t="shared" si="7"/>
      </c>
      <c r="M79">
        <f t="shared" si="8"/>
      </c>
    </row>
    <row r="80" spans="2:13" ht="18.75">
      <c r="B80" s="19" t="s">
        <v>100</v>
      </c>
      <c r="C80" s="19" t="s">
        <v>245</v>
      </c>
      <c r="D80" s="16" t="b">
        <v>0</v>
      </c>
      <c r="E80" s="14" t="s">
        <v>212</v>
      </c>
      <c r="F80" s="14">
        <f t="shared" si="9"/>
      </c>
      <c r="J80">
        <f t="shared" si="6"/>
        <v>0</v>
      </c>
      <c r="K80">
        <f t="shared" si="10"/>
      </c>
      <c r="L80">
        <f t="shared" si="7"/>
      </c>
      <c r="M80">
        <f t="shared" si="8"/>
      </c>
    </row>
    <row r="81" spans="2:13" ht="18.75">
      <c r="B81" s="19" t="s">
        <v>101</v>
      </c>
      <c r="C81" s="19" t="s">
        <v>209</v>
      </c>
      <c r="D81" s="16" t="b">
        <v>0</v>
      </c>
      <c r="E81" s="14" t="s">
        <v>213</v>
      </c>
      <c r="F81" s="14">
        <f t="shared" si="9"/>
      </c>
      <c r="J81">
        <f t="shared" si="6"/>
        <v>0</v>
      </c>
      <c r="K81">
        <f t="shared" si="10"/>
      </c>
      <c r="L81">
        <f t="shared" si="7"/>
      </c>
      <c r="M81">
        <f t="shared" si="8"/>
      </c>
    </row>
    <row r="82" spans="2:13" ht="18.75">
      <c r="B82" s="19" t="s">
        <v>103</v>
      </c>
      <c r="C82" s="19" t="s">
        <v>102</v>
      </c>
      <c r="D82" s="16" t="b">
        <v>0</v>
      </c>
      <c r="E82" s="14" t="s">
        <v>212</v>
      </c>
      <c r="F82" s="14">
        <f t="shared" si="9"/>
      </c>
      <c r="J82">
        <f t="shared" si="6"/>
        <v>0</v>
      </c>
      <c r="K82">
        <f t="shared" si="10"/>
      </c>
      <c r="L82">
        <f t="shared" si="7"/>
      </c>
      <c r="M82">
        <f t="shared" si="8"/>
      </c>
    </row>
    <row r="83" spans="2:13" ht="18.75">
      <c r="B83" s="19" t="s">
        <v>105</v>
      </c>
      <c r="C83" s="19" t="s">
        <v>104</v>
      </c>
      <c r="D83" s="16" t="b">
        <v>0</v>
      </c>
      <c r="E83" s="14" t="s">
        <v>212</v>
      </c>
      <c r="F83" s="14">
        <f t="shared" si="9"/>
      </c>
      <c r="J83">
        <f t="shared" si="6"/>
        <v>0</v>
      </c>
      <c r="K83">
        <f t="shared" si="10"/>
      </c>
      <c r="L83">
        <f t="shared" si="7"/>
      </c>
      <c r="M83">
        <f t="shared" si="8"/>
      </c>
    </row>
    <row r="84" spans="2:13" ht="18.75">
      <c r="B84" s="19" t="s">
        <v>107</v>
      </c>
      <c r="C84" s="19" t="s">
        <v>106</v>
      </c>
      <c r="D84" s="16" t="b">
        <v>0</v>
      </c>
      <c r="E84" s="14" t="s">
        <v>212</v>
      </c>
      <c r="F84" s="14">
        <f t="shared" si="9"/>
      </c>
      <c r="J84">
        <f t="shared" si="6"/>
        <v>0</v>
      </c>
      <c r="K84">
        <f t="shared" si="10"/>
      </c>
      <c r="L84">
        <f t="shared" si="7"/>
      </c>
      <c r="M84">
        <f t="shared" si="8"/>
      </c>
    </row>
    <row r="85" spans="2:13" ht="18.75">
      <c r="B85" s="19" t="s">
        <v>109</v>
      </c>
      <c r="C85" s="19" t="s">
        <v>108</v>
      </c>
      <c r="D85" s="16" t="b">
        <v>0</v>
      </c>
      <c r="E85" s="14" t="s">
        <v>212</v>
      </c>
      <c r="F85" s="14">
        <f t="shared" si="9"/>
      </c>
      <c r="J85">
        <f t="shared" si="6"/>
        <v>0</v>
      </c>
      <c r="K85">
        <f t="shared" si="10"/>
      </c>
      <c r="L85">
        <f t="shared" si="7"/>
      </c>
      <c r="M85">
        <f t="shared" si="8"/>
      </c>
    </row>
    <row r="86" spans="2:13" ht="18.75">
      <c r="B86" s="19" t="s">
        <v>111</v>
      </c>
      <c r="C86" s="19" t="s">
        <v>110</v>
      </c>
      <c r="D86" s="16" t="b">
        <v>0</v>
      </c>
      <c r="E86" s="14" t="s">
        <v>212</v>
      </c>
      <c r="F86" s="14">
        <f t="shared" si="9"/>
      </c>
      <c r="J86">
        <f t="shared" si="6"/>
        <v>0</v>
      </c>
      <c r="K86">
        <f t="shared" si="10"/>
      </c>
      <c r="L86">
        <f t="shared" si="7"/>
      </c>
      <c r="M86">
        <f t="shared" si="8"/>
      </c>
    </row>
    <row r="87" spans="2:13" ht="18.75">
      <c r="B87" s="19" t="s">
        <v>113</v>
      </c>
      <c r="C87" s="19" t="s">
        <v>112</v>
      </c>
      <c r="D87" s="16" t="b">
        <v>0</v>
      </c>
      <c r="E87" s="14" t="s">
        <v>212</v>
      </c>
      <c r="F87" s="14">
        <f t="shared" si="9"/>
      </c>
      <c r="J87">
        <f t="shared" si="6"/>
        <v>0</v>
      </c>
      <c r="K87">
        <f t="shared" si="10"/>
      </c>
      <c r="L87">
        <f t="shared" si="7"/>
      </c>
      <c r="M87">
        <f t="shared" si="8"/>
      </c>
    </row>
    <row r="88" spans="2:13" ht="18.75">
      <c r="B88" s="19" t="s">
        <v>115</v>
      </c>
      <c r="C88" s="19" t="s">
        <v>114</v>
      </c>
      <c r="D88" s="16" t="b">
        <v>0</v>
      </c>
      <c r="E88" s="14" t="s">
        <v>212</v>
      </c>
      <c r="F88" s="14">
        <f t="shared" si="9"/>
      </c>
      <c r="J88">
        <f t="shared" si="6"/>
        <v>0</v>
      </c>
      <c r="K88">
        <f t="shared" si="10"/>
      </c>
      <c r="L88">
        <f t="shared" si="7"/>
      </c>
      <c r="M88">
        <f t="shared" si="8"/>
      </c>
    </row>
    <row r="89" spans="2:13" ht="18.75">
      <c r="B89" s="19" t="s">
        <v>117</v>
      </c>
      <c r="C89" s="19" t="s">
        <v>116</v>
      </c>
      <c r="D89" s="16" t="b">
        <v>0</v>
      </c>
      <c r="E89" s="14" t="s">
        <v>212</v>
      </c>
      <c r="F89" s="14">
        <f t="shared" si="9"/>
      </c>
      <c r="J89">
        <f t="shared" si="6"/>
        <v>0</v>
      </c>
      <c r="K89">
        <f t="shared" si="10"/>
      </c>
      <c r="L89">
        <f t="shared" si="7"/>
      </c>
      <c r="M89">
        <f t="shared" si="8"/>
      </c>
    </row>
    <row r="90" spans="2:13" ht="18.75">
      <c r="B90" s="19" t="s">
        <v>118</v>
      </c>
      <c r="C90" s="19" t="s">
        <v>116</v>
      </c>
      <c r="D90" s="16" t="b">
        <v>0</v>
      </c>
      <c r="E90" s="14" t="s">
        <v>212</v>
      </c>
      <c r="F90" s="14">
        <f t="shared" si="9"/>
      </c>
      <c r="J90">
        <f t="shared" si="6"/>
        <v>0</v>
      </c>
      <c r="K90">
        <f t="shared" si="10"/>
      </c>
      <c r="L90">
        <f t="shared" si="7"/>
      </c>
      <c r="M90">
        <f t="shared" si="8"/>
      </c>
    </row>
    <row r="91" spans="2:13" ht="18.75">
      <c r="B91" s="19" t="s">
        <v>120</v>
      </c>
      <c r="C91" s="19" t="s">
        <v>119</v>
      </c>
      <c r="D91" s="16" t="b">
        <v>0</v>
      </c>
      <c r="E91" s="14" t="s">
        <v>212</v>
      </c>
      <c r="F91" s="14">
        <f t="shared" si="9"/>
      </c>
      <c r="J91">
        <f t="shared" si="6"/>
        <v>0</v>
      </c>
      <c r="K91">
        <f t="shared" si="10"/>
      </c>
      <c r="L91">
        <f t="shared" si="7"/>
      </c>
      <c r="M91">
        <f t="shared" si="8"/>
      </c>
    </row>
    <row r="92" spans="2:13" ht="18.75">
      <c r="B92" s="19" t="s">
        <v>122</v>
      </c>
      <c r="C92" s="19" t="s">
        <v>121</v>
      </c>
      <c r="D92" s="16" t="b">
        <v>0</v>
      </c>
      <c r="E92" s="14" t="s">
        <v>212</v>
      </c>
      <c r="F92" s="14">
        <f t="shared" si="9"/>
      </c>
      <c r="J92">
        <f t="shared" si="6"/>
        <v>0</v>
      </c>
      <c r="K92">
        <f t="shared" si="10"/>
      </c>
      <c r="L92">
        <f t="shared" si="7"/>
      </c>
      <c r="M92">
        <f t="shared" si="8"/>
      </c>
    </row>
    <row r="93" spans="2:13" ht="18.75">
      <c r="B93" s="19" t="s">
        <v>211</v>
      </c>
      <c r="C93" s="19" t="s">
        <v>123</v>
      </c>
      <c r="D93" s="16" t="b">
        <v>0</v>
      </c>
      <c r="E93" s="14" t="s">
        <v>212</v>
      </c>
      <c r="F93" s="14">
        <f t="shared" si="9"/>
      </c>
      <c r="J93">
        <f t="shared" si="6"/>
        <v>0</v>
      </c>
      <c r="K93">
        <f t="shared" si="10"/>
      </c>
      <c r="L93">
        <f t="shared" si="7"/>
      </c>
      <c r="M93">
        <f t="shared" si="8"/>
      </c>
    </row>
    <row r="94" spans="2:13" ht="18.75">
      <c r="B94" s="19" t="s">
        <v>125</v>
      </c>
      <c r="C94" s="19" t="s">
        <v>124</v>
      </c>
      <c r="D94" s="16" t="b">
        <v>0</v>
      </c>
      <c r="E94" s="14" t="s">
        <v>212</v>
      </c>
      <c r="F94" s="14">
        <f t="shared" si="9"/>
      </c>
      <c r="J94">
        <f t="shared" si="6"/>
        <v>0</v>
      </c>
      <c r="K94">
        <f t="shared" si="10"/>
      </c>
      <c r="L94">
        <f t="shared" si="7"/>
      </c>
      <c r="M94">
        <f t="shared" si="8"/>
      </c>
    </row>
    <row r="95" spans="2:13" ht="18.75">
      <c r="B95" s="19" t="s">
        <v>126</v>
      </c>
      <c r="C95" s="19" t="s">
        <v>208</v>
      </c>
      <c r="D95" s="16" t="b">
        <v>0</v>
      </c>
      <c r="E95" s="14" t="s">
        <v>212</v>
      </c>
      <c r="F95" s="14">
        <f t="shared" si="9"/>
      </c>
      <c r="J95">
        <f t="shared" si="6"/>
        <v>0</v>
      </c>
      <c r="K95">
        <f t="shared" si="10"/>
      </c>
      <c r="L95">
        <f t="shared" si="7"/>
      </c>
      <c r="M95">
        <f t="shared" si="8"/>
      </c>
    </row>
    <row r="96" spans="2:13" ht="18.75">
      <c r="B96" s="23">
        <v>1984</v>
      </c>
      <c r="C96" s="19" t="s">
        <v>208</v>
      </c>
      <c r="D96" s="16" t="b">
        <v>0</v>
      </c>
      <c r="E96" s="14" t="s">
        <v>212</v>
      </c>
      <c r="F96" s="14">
        <f t="shared" si="9"/>
      </c>
      <c r="J96">
        <f t="shared" si="6"/>
        <v>0</v>
      </c>
      <c r="K96">
        <f t="shared" si="10"/>
      </c>
      <c r="L96">
        <f t="shared" si="7"/>
      </c>
      <c r="M96">
        <f t="shared" si="8"/>
      </c>
    </row>
    <row r="97" spans="10:13" ht="18">
      <c r="J97">
        <f t="shared" si="6"/>
        <v>0</v>
      </c>
      <c r="K97">
        <f t="shared" si="10"/>
      </c>
      <c r="L97">
        <f t="shared" si="7"/>
      </c>
      <c r="M97">
        <f t="shared" si="8"/>
      </c>
    </row>
    <row r="98" spans="1:13" ht="18">
      <c r="A98" s="19" t="s">
        <v>233</v>
      </c>
      <c r="J98">
        <f t="shared" si="6"/>
        <v>0</v>
      </c>
      <c r="K98">
        <f t="shared" si="10"/>
      </c>
      <c r="L98">
        <f t="shared" si="7"/>
      </c>
      <c r="M98">
        <f t="shared" si="8"/>
      </c>
    </row>
    <row r="99" spans="10:13" ht="17.25">
      <c r="J99">
        <f t="shared" si="6"/>
        <v>0</v>
      </c>
      <c r="K99">
        <f t="shared" si="10"/>
      </c>
      <c r="L99">
        <f t="shared" si="7"/>
      </c>
      <c r="M99">
        <f t="shared" si="8"/>
      </c>
    </row>
    <row r="100" spans="2:13" ht="18.75">
      <c r="B100" s="19" t="s">
        <v>128</v>
      </c>
      <c r="C100" s="19" t="s">
        <v>127</v>
      </c>
      <c r="D100" s="16" t="b">
        <v>0</v>
      </c>
      <c r="E100" s="14" t="s">
        <v>212</v>
      </c>
      <c r="F100" s="14">
        <f t="shared" si="9"/>
      </c>
      <c r="J100">
        <f t="shared" si="6"/>
        <v>0</v>
      </c>
      <c r="K100">
        <f t="shared" si="10"/>
      </c>
      <c r="L100">
        <f t="shared" si="7"/>
      </c>
      <c r="M100">
        <f t="shared" si="8"/>
      </c>
    </row>
    <row r="101" spans="2:13" ht="18.75">
      <c r="B101" s="19" t="s">
        <v>130</v>
      </c>
      <c r="C101" s="19" t="s">
        <v>129</v>
      </c>
      <c r="D101" s="16" t="b">
        <v>0</v>
      </c>
      <c r="E101" s="14" t="s">
        <v>212</v>
      </c>
      <c r="F101" s="14">
        <f t="shared" si="9"/>
      </c>
      <c r="J101">
        <f t="shared" si="6"/>
        <v>0</v>
      </c>
      <c r="K101">
        <f t="shared" si="10"/>
      </c>
      <c r="L101">
        <f t="shared" si="7"/>
      </c>
      <c r="M101">
        <f t="shared" si="8"/>
      </c>
    </row>
    <row r="102" spans="2:13" ht="18.75">
      <c r="B102" s="19" t="s">
        <v>132</v>
      </c>
      <c r="C102" s="19" t="s">
        <v>131</v>
      </c>
      <c r="D102" s="16" t="b">
        <v>0</v>
      </c>
      <c r="E102" s="14" t="s">
        <v>212</v>
      </c>
      <c r="F102" s="14">
        <f t="shared" si="9"/>
      </c>
      <c r="J102">
        <f t="shared" si="6"/>
        <v>0</v>
      </c>
      <c r="K102">
        <f t="shared" si="10"/>
      </c>
      <c r="L102">
        <f t="shared" si="7"/>
      </c>
      <c r="M102">
        <f t="shared" si="8"/>
      </c>
    </row>
    <row r="103" spans="2:13" ht="18.75">
      <c r="B103" s="19" t="s">
        <v>133</v>
      </c>
      <c r="C103" s="19" t="s">
        <v>131</v>
      </c>
      <c r="D103" s="16" t="b">
        <v>0</v>
      </c>
      <c r="E103" s="14" t="s">
        <v>212</v>
      </c>
      <c r="F103" s="14">
        <f t="shared" si="9"/>
      </c>
      <c r="J103">
        <f t="shared" si="6"/>
        <v>0</v>
      </c>
      <c r="K103">
        <f t="shared" si="10"/>
      </c>
      <c r="L103">
        <f t="shared" si="7"/>
      </c>
      <c r="M103">
        <f t="shared" si="8"/>
      </c>
    </row>
    <row r="104" spans="2:13" ht="18.75">
      <c r="B104" s="19" t="s">
        <v>134</v>
      </c>
      <c r="C104" s="19" t="s">
        <v>131</v>
      </c>
      <c r="D104" s="16" t="b">
        <v>0</v>
      </c>
      <c r="E104" s="14" t="s">
        <v>212</v>
      </c>
      <c r="F104" s="14">
        <f t="shared" si="9"/>
      </c>
      <c r="J104">
        <f aca="true" t="shared" si="11" ref="J104:J135">IF(M104="",J103,J103+1)</f>
        <v>0</v>
      </c>
      <c r="K104">
        <f t="shared" si="10"/>
      </c>
      <c r="L104">
        <f t="shared" si="7"/>
      </c>
      <c r="M104">
        <f t="shared" si="8"/>
      </c>
    </row>
    <row r="105" spans="2:13" ht="18.75">
      <c r="B105" s="19" t="s">
        <v>135</v>
      </c>
      <c r="C105" s="19" t="s">
        <v>131</v>
      </c>
      <c r="D105" s="16" t="b">
        <v>0</v>
      </c>
      <c r="E105" s="14" t="s">
        <v>212</v>
      </c>
      <c r="F105" s="14">
        <f t="shared" si="9"/>
      </c>
      <c r="J105">
        <f t="shared" si="11"/>
        <v>0</v>
      </c>
      <c r="K105">
        <f t="shared" si="10"/>
      </c>
      <c r="L105">
        <f t="shared" si="7"/>
      </c>
      <c r="M105">
        <f t="shared" si="8"/>
      </c>
    </row>
    <row r="106" spans="2:13" ht="18.75">
      <c r="B106" s="19" t="s">
        <v>136</v>
      </c>
      <c r="C106" s="19" t="s">
        <v>131</v>
      </c>
      <c r="D106" s="16" t="b">
        <v>0</v>
      </c>
      <c r="E106" s="14" t="s">
        <v>212</v>
      </c>
      <c r="F106" s="14">
        <f t="shared" si="9"/>
      </c>
      <c r="J106">
        <f t="shared" si="11"/>
        <v>0</v>
      </c>
      <c r="K106">
        <f t="shared" si="10"/>
      </c>
      <c r="L106">
        <f t="shared" si="7"/>
      </c>
      <c r="M106">
        <f t="shared" si="8"/>
      </c>
    </row>
    <row r="107" spans="2:13" ht="18.75">
      <c r="B107" s="19" t="s">
        <v>137</v>
      </c>
      <c r="C107" s="19" t="s">
        <v>131</v>
      </c>
      <c r="D107" s="16" t="b">
        <v>0</v>
      </c>
      <c r="E107" s="14" t="s">
        <v>213</v>
      </c>
      <c r="F107" s="14">
        <f t="shared" si="9"/>
      </c>
      <c r="J107">
        <f t="shared" si="11"/>
        <v>0</v>
      </c>
      <c r="K107">
        <f t="shared" si="10"/>
      </c>
      <c r="L107">
        <f t="shared" si="7"/>
      </c>
      <c r="M107">
        <f t="shared" si="8"/>
      </c>
    </row>
    <row r="108" spans="2:13" ht="18.75">
      <c r="B108" s="19" t="s">
        <v>138</v>
      </c>
      <c r="C108" s="19" t="s">
        <v>131</v>
      </c>
      <c r="D108" s="16" t="b">
        <v>0</v>
      </c>
      <c r="E108" s="14" t="s">
        <v>213</v>
      </c>
      <c r="F108" s="14">
        <f t="shared" si="9"/>
      </c>
      <c r="J108">
        <f t="shared" si="11"/>
        <v>0</v>
      </c>
      <c r="K108">
        <f t="shared" si="10"/>
      </c>
      <c r="L108">
        <f t="shared" si="7"/>
      </c>
      <c r="M108">
        <f t="shared" si="8"/>
      </c>
    </row>
    <row r="109" spans="2:13" ht="18.75">
      <c r="B109" s="19" t="s">
        <v>140</v>
      </c>
      <c r="C109" s="19" t="s">
        <v>139</v>
      </c>
      <c r="D109" s="16" t="b">
        <v>0</v>
      </c>
      <c r="E109" s="14" t="s">
        <v>213</v>
      </c>
      <c r="F109" s="14">
        <f t="shared" si="9"/>
      </c>
      <c r="J109">
        <f t="shared" si="11"/>
        <v>0</v>
      </c>
      <c r="K109">
        <f t="shared" si="10"/>
      </c>
      <c r="L109">
        <f t="shared" si="7"/>
      </c>
      <c r="M109">
        <f t="shared" si="8"/>
      </c>
    </row>
    <row r="110" spans="2:13" ht="18.75">
      <c r="B110" s="19" t="s">
        <v>142</v>
      </c>
      <c r="C110" s="19" t="s">
        <v>141</v>
      </c>
      <c r="D110" s="16" t="b">
        <v>0</v>
      </c>
      <c r="E110" s="14" t="s">
        <v>212</v>
      </c>
      <c r="F110" s="14">
        <f t="shared" si="9"/>
      </c>
      <c r="J110">
        <f t="shared" si="11"/>
        <v>0</v>
      </c>
      <c r="K110">
        <f t="shared" si="10"/>
      </c>
      <c r="L110">
        <f t="shared" si="7"/>
      </c>
      <c r="M110">
        <f t="shared" si="8"/>
      </c>
    </row>
    <row r="111" spans="2:13" ht="18.75">
      <c r="B111" s="19" t="s">
        <v>143</v>
      </c>
      <c r="C111" s="19" t="s">
        <v>141</v>
      </c>
      <c r="D111" s="16" t="b">
        <v>0</v>
      </c>
      <c r="E111" s="14" t="s">
        <v>212</v>
      </c>
      <c r="F111" s="14">
        <f t="shared" si="9"/>
      </c>
      <c r="J111">
        <f t="shared" si="11"/>
        <v>0</v>
      </c>
      <c r="K111">
        <f t="shared" si="10"/>
      </c>
      <c r="L111">
        <f t="shared" si="7"/>
      </c>
      <c r="M111">
        <f t="shared" si="8"/>
      </c>
    </row>
    <row r="112" spans="2:13" ht="18.75">
      <c r="B112" s="19" t="s">
        <v>145</v>
      </c>
      <c r="C112" s="19" t="s">
        <v>144</v>
      </c>
      <c r="D112" s="16" t="b">
        <v>0</v>
      </c>
      <c r="E112" s="14" t="s">
        <v>212</v>
      </c>
      <c r="F112" s="14">
        <f t="shared" si="9"/>
      </c>
      <c r="J112">
        <f t="shared" si="11"/>
        <v>0</v>
      </c>
      <c r="K112">
        <f t="shared" si="10"/>
      </c>
      <c r="L112">
        <f t="shared" si="7"/>
      </c>
      <c r="M112">
        <f t="shared" si="8"/>
      </c>
    </row>
    <row r="113" spans="2:13" ht="18.75">
      <c r="B113" s="19" t="s">
        <v>146</v>
      </c>
      <c r="C113" s="19" t="s">
        <v>144</v>
      </c>
      <c r="D113" s="16" t="b">
        <v>0</v>
      </c>
      <c r="E113" s="14" t="s">
        <v>212</v>
      </c>
      <c r="F113" s="14">
        <f t="shared" si="9"/>
      </c>
      <c r="J113">
        <f t="shared" si="11"/>
        <v>0</v>
      </c>
      <c r="K113">
        <f t="shared" si="10"/>
      </c>
      <c r="L113">
        <f t="shared" si="7"/>
      </c>
      <c r="M113">
        <f t="shared" si="8"/>
      </c>
    </row>
    <row r="114" spans="2:13" ht="18.75">
      <c r="B114" s="19" t="s">
        <v>148</v>
      </c>
      <c r="C114" s="19" t="s">
        <v>147</v>
      </c>
      <c r="D114" s="16" t="b">
        <v>0</v>
      </c>
      <c r="E114" s="14" t="s">
        <v>212</v>
      </c>
      <c r="F114" s="14">
        <f t="shared" si="9"/>
      </c>
      <c r="J114">
        <f t="shared" si="11"/>
        <v>0</v>
      </c>
      <c r="K114">
        <f t="shared" si="10"/>
      </c>
      <c r="L114">
        <f t="shared" si="7"/>
      </c>
      <c r="M114">
        <f t="shared" si="8"/>
      </c>
    </row>
    <row r="115" spans="2:13" ht="18.75">
      <c r="B115" s="19" t="s">
        <v>150</v>
      </c>
      <c r="C115" s="19" t="s">
        <v>149</v>
      </c>
      <c r="D115" s="16" t="b">
        <v>0</v>
      </c>
      <c r="E115" s="14" t="s">
        <v>212</v>
      </c>
      <c r="F115" s="14">
        <f t="shared" si="9"/>
      </c>
      <c r="J115">
        <f t="shared" si="11"/>
        <v>0</v>
      </c>
      <c r="K115">
        <f t="shared" si="10"/>
      </c>
      <c r="L115">
        <f t="shared" si="7"/>
      </c>
      <c r="M115">
        <f t="shared" si="8"/>
      </c>
    </row>
    <row r="116" spans="2:13" ht="18.75">
      <c r="B116" s="19" t="s">
        <v>151</v>
      </c>
      <c r="C116" s="19" t="s">
        <v>149</v>
      </c>
      <c r="D116" s="16" t="b">
        <v>0</v>
      </c>
      <c r="E116" s="14" t="s">
        <v>212</v>
      </c>
      <c r="F116" s="14">
        <f t="shared" si="9"/>
      </c>
      <c r="J116">
        <f t="shared" si="11"/>
        <v>0</v>
      </c>
      <c r="K116">
        <f t="shared" si="10"/>
      </c>
      <c r="L116">
        <f t="shared" si="7"/>
      </c>
      <c r="M116">
        <f t="shared" si="8"/>
      </c>
    </row>
    <row r="117" spans="2:13" ht="18.75">
      <c r="B117" s="19" t="s">
        <v>153</v>
      </c>
      <c r="C117" s="19" t="s">
        <v>152</v>
      </c>
      <c r="D117" s="16" t="b">
        <v>0</v>
      </c>
      <c r="E117" s="14" t="s">
        <v>214</v>
      </c>
      <c r="F117" s="14">
        <f t="shared" si="9"/>
      </c>
      <c r="J117">
        <f t="shared" si="11"/>
        <v>0</v>
      </c>
      <c r="K117">
        <f t="shared" si="10"/>
      </c>
      <c r="L117">
        <f t="shared" si="7"/>
      </c>
      <c r="M117">
        <f t="shared" si="8"/>
      </c>
    </row>
    <row r="118" spans="2:13" ht="18.75">
      <c r="B118" s="19" t="s">
        <v>155</v>
      </c>
      <c r="C118" s="19" t="s">
        <v>154</v>
      </c>
      <c r="D118" s="16" t="b">
        <v>0</v>
      </c>
      <c r="E118" s="14" t="s">
        <v>214</v>
      </c>
      <c r="F118" s="14">
        <f t="shared" si="9"/>
      </c>
      <c r="J118">
        <f t="shared" si="11"/>
        <v>0</v>
      </c>
      <c r="K118">
        <f t="shared" si="10"/>
      </c>
      <c r="L118">
        <f t="shared" si="7"/>
      </c>
      <c r="M118">
        <f t="shared" si="8"/>
      </c>
    </row>
    <row r="119" spans="2:13" ht="18.75">
      <c r="B119" s="19" t="s">
        <v>157</v>
      </c>
      <c r="C119" s="19" t="s">
        <v>156</v>
      </c>
      <c r="D119" s="16" t="b">
        <v>0</v>
      </c>
      <c r="E119" s="14" t="s">
        <v>214</v>
      </c>
      <c r="F119" s="14">
        <f t="shared" si="9"/>
      </c>
      <c r="J119">
        <f t="shared" si="11"/>
        <v>0</v>
      </c>
      <c r="K119">
        <f t="shared" si="10"/>
      </c>
      <c r="L119">
        <f t="shared" si="7"/>
      </c>
      <c r="M119">
        <f t="shared" si="8"/>
      </c>
    </row>
    <row r="120" spans="2:13" ht="18.75">
      <c r="B120" s="19" t="s">
        <v>158</v>
      </c>
      <c r="C120" s="19" t="s">
        <v>156</v>
      </c>
      <c r="D120" s="16" t="b">
        <v>0</v>
      </c>
      <c r="E120" s="14" t="s">
        <v>214</v>
      </c>
      <c r="F120" s="14">
        <f t="shared" si="9"/>
      </c>
      <c r="J120">
        <f t="shared" si="11"/>
        <v>0</v>
      </c>
      <c r="K120">
        <f t="shared" si="10"/>
      </c>
      <c r="L120">
        <f t="shared" si="7"/>
      </c>
      <c r="M120">
        <f t="shared" si="8"/>
      </c>
    </row>
    <row r="121" spans="2:13" ht="18.75">
      <c r="B121" s="19" t="s">
        <v>228</v>
      </c>
      <c r="C121" s="19" t="s">
        <v>227</v>
      </c>
      <c r="D121" s="16" t="b">
        <v>0</v>
      </c>
      <c r="E121" s="14" t="s">
        <v>212</v>
      </c>
      <c r="F121" s="14">
        <f t="shared" si="9"/>
      </c>
      <c r="J121">
        <f t="shared" si="11"/>
        <v>0</v>
      </c>
      <c r="K121">
        <f t="shared" si="10"/>
      </c>
      <c r="L121">
        <f t="shared" si="7"/>
      </c>
      <c r="M121">
        <f t="shared" si="8"/>
      </c>
    </row>
    <row r="122" spans="2:13" ht="18.75">
      <c r="B122" s="19" t="s">
        <v>160</v>
      </c>
      <c r="C122" s="19" t="s">
        <v>159</v>
      </c>
      <c r="D122" s="16" t="b">
        <v>0</v>
      </c>
      <c r="E122" s="14" t="s">
        <v>212</v>
      </c>
      <c r="F122" s="14">
        <f t="shared" si="9"/>
      </c>
      <c r="J122">
        <f t="shared" si="11"/>
        <v>0</v>
      </c>
      <c r="K122">
        <f t="shared" si="10"/>
      </c>
      <c r="L122">
        <f t="shared" si="7"/>
      </c>
      <c r="M122">
        <f t="shared" si="8"/>
      </c>
    </row>
    <row r="123" spans="2:13" ht="18.75">
      <c r="B123" s="19" t="s">
        <v>161</v>
      </c>
      <c r="C123" s="19" t="s">
        <v>159</v>
      </c>
      <c r="D123" s="16" t="b">
        <v>0</v>
      </c>
      <c r="E123" s="14" t="s">
        <v>212</v>
      </c>
      <c r="F123" s="14">
        <f t="shared" si="9"/>
      </c>
      <c r="J123">
        <f t="shared" si="11"/>
        <v>0</v>
      </c>
      <c r="K123">
        <f t="shared" si="10"/>
      </c>
      <c r="L123">
        <f t="shared" si="7"/>
      </c>
      <c r="M123">
        <f t="shared" si="8"/>
      </c>
    </row>
    <row r="124" spans="2:13" ht="18.75">
      <c r="B124" s="19" t="s">
        <v>229</v>
      </c>
      <c r="C124" s="19" t="s">
        <v>159</v>
      </c>
      <c r="D124" s="16" t="b">
        <v>0</v>
      </c>
      <c r="E124" s="14" t="s">
        <v>212</v>
      </c>
      <c r="F124" s="14">
        <f t="shared" si="9"/>
      </c>
      <c r="J124">
        <f t="shared" si="11"/>
        <v>0</v>
      </c>
      <c r="K124">
        <f t="shared" si="10"/>
      </c>
      <c r="L124">
        <f t="shared" si="7"/>
      </c>
      <c r="M124">
        <f t="shared" si="8"/>
      </c>
    </row>
    <row r="125" spans="2:13" ht="18.75">
      <c r="B125" s="19" t="s">
        <v>163</v>
      </c>
      <c r="C125" s="19" t="s">
        <v>162</v>
      </c>
      <c r="D125" s="16" t="b">
        <v>0</v>
      </c>
      <c r="E125" s="14" t="s">
        <v>212</v>
      </c>
      <c r="F125" s="14">
        <f t="shared" si="9"/>
      </c>
      <c r="J125">
        <f t="shared" si="11"/>
        <v>0</v>
      </c>
      <c r="K125">
        <f t="shared" si="10"/>
      </c>
      <c r="L125">
        <f t="shared" si="7"/>
      </c>
      <c r="M125">
        <f t="shared" si="8"/>
      </c>
    </row>
    <row r="126" spans="2:13" ht="18.75">
      <c r="B126" s="19" t="s">
        <v>164</v>
      </c>
      <c r="C126" s="19" t="s">
        <v>162</v>
      </c>
      <c r="D126" s="16" t="b">
        <v>0</v>
      </c>
      <c r="E126" s="14" t="s">
        <v>212</v>
      </c>
      <c r="F126" s="14">
        <f t="shared" si="9"/>
      </c>
      <c r="J126">
        <f t="shared" si="11"/>
        <v>0</v>
      </c>
      <c r="K126">
        <f t="shared" si="10"/>
      </c>
      <c r="L126">
        <f t="shared" si="7"/>
      </c>
      <c r="M126">
        <f t="shared" si="8"/>
      </c>
    </row>
    <row r="127" spans="2:13" ht="18.75">
      <c r="B127" s="19" t="s">
        <v>166</v>
      </c>
      <c r="C127" s="19" t="s">
        <v>165</v>
      </c>
      <c r="D127" s="16" t="b">
        <v>0</v>
      </c>
      <c r="E127" s="14" t="s">
        <v>212</v>
      </c>
      <c r="F127" s="14">
        <f t="shared" si="9"/>
      </c>
      <c r="J127">
        <f t="shared" si="11"/>
        <v>0</v>
      </c>
      <c r="K127">
        <f t="shared" si="10"/>
      </c>
      <c r="L127">
        <f t="shared" si="7"/>
      </c>
      <c r="M127">
        <f t="shared" si="8"/>
      </c>
    </row>
    <row r="128" spans="2:13" ht="18.75">
      <c r="B128" s="19" t="s">
        <v>167</v>
      </c>
      <c r="C128" s="19" t="s">
        <v>165</v>
      </c>
      <c r="D128" s="16" t="b">
        <v>0</v>
      </c>
      <c r="E128" s="14" t="s">
        <v>212</v>
      </c>
      <c r="F128" s="14">
        <f t="shared" si="9"/>
      </c>
      <c r="J128">
        <f t="shared" si="11"/>
        <v>0</v>
      </c>
      <c r="K128">
        <f t="shared" si="10"/>
      </c>
      <c r="L128">
        <f t="shared" si="7"/>
      </c>
      <c r="M128">
        <f t="shared" si="8"/>
      </c>
    </row>
    <row r="129" spans="2:13" ht="18.75">
      <c r="B129" s="19" t="s">
        <v>168</v>
      </c>
      <c r="C129" s="19" t="s">
        <v>165</v>
      </c>
      <c r="D129" s="16" t="b">
        <v>0</v>
      </c>
      <c r="E129" s="14" t="s">
        <v>212</v>
      </c>
      <c r="F129" s="14">
        <f t="shared" si="9"/>
      </c>
      <c r="J129">
        <f t="shared" si="11"/>
        <v>0</v>
      </c>
      <c r="K129">
        <f t="shared" si="10"/>
      </c>
      <c r="L129">
        <f t="shared" si="7"/>
      </c>
      <c r="M129">
        <f t="shared" si="8"/>
      </c>
    </row>
    <row r="130" spans="2:13" ht="18.75">
      <c r="B130" s="19" t="s">
        <v>170</v>
      </c>
      <c r="C130" s="19" t="s">
        <v>169</v>
      </c>
      <c r="D130" s="16" t="b">
        <v>0</v>
      </c>
      <c r="E130" s="14" t="s">
        <v>212</v>
      </c>
      <c r="F130" s="14">
        <f t="shared" si="9"/>
      </c>
      <c r="J130">
        <f t="shared" si="11"/>
        <v>0</v>
      </c>
      <c r="K130">
        <f t="shared" si="10"/>
      </c>
      <c r="L130">
        <f t="shared" si="7"/>
      </c>
      <c r="M130">
        <f t="shared" si="8"/>
      </c>
    </row>
    <row r="131" spans="2:13" ht="18.75">
      <c r="B131" s="19" t="s">
        <v>171</v>
      </c>
      <c r="C131" s="19" t="s">
        <v>169</v>
      </c>
      <c r="D131" s="16" t="b">
        <v>0</v>
      </c>
      <c r="E131" s="14" t="s">
        <v>212</v>
      </c>
      <c r="F131" s="14">
        <f t="shared" si="9"/>
      </c>
      <c r="J131">
        <f t="shared" si="11"/>
        <v>0</v>
      </c>
      <c r="K131">
        <f t="shared" si="10"/>
      </c>
      <c r="L131">
        <f t="shared" si="7"/>
      </c>
      <c r="M131">
        <f t="shared" si="8"/>
      </c>
    </row>
    <row r="132" spans="2:13" ht="18.75">
      <c r="B132" s="19" t="s">
        <v>173</v>
      </c>
      <c r="C132" s="19" t="s">
        <v>172</v>
      </c>
      <c r="D132" s="16" t="b">
        <v>0</v>
      </c>
      <c r="E132" s="14" t="s">
        <v>212</v>
      </c>
      <c r="F132" s="14">
        <f t="shared" si="9"/>
      </c>
      <c r="J132">
        <f t="shared" si="11"/>
        <v>0</v>
      </c>
      <c r="K132">
        <f t="shared" si="10"/>
      </c>
      <c r="L132">
        <f t="shared" si="7"/>
      </c>
      <c r="M132">
        <f t="shared" si="8"/>
      </c>
    </row>
    <row r="133" spans="2:13" ht="18.75">
      <c r="B133" s="19" t="s">
        <v>174</v>
      </c>
      <c r="C133" s="19" t="s">
        <v>172</v>
      </c>
      <c r="D133" s="16" t="b">
        <v>0</v>
      </c>
      <c r="E133" s="14" t="s">
        <v>212</v>
      </c>
      <c r="F133" s="14">
        <f t="shared" si="9"/>
      </c>
      <c r="J133">
        <f t="shared" si="11"/>
        <v>0</v>
      </c>
      <c r="K133">
        <f t="shared" si="10"/>
      </c>
      <c r="L133">
        <f t="shared" si="7"/>
      </c>
      <c r="M133">
        <f t="shared" si="8"/>
      </c>
    </row>
    <row r="134" spans="2:13" ht="18.75">
      <c r="B134" s="19" t="s">
        <v>231</v>
      </c>
      <c r="C134" s="19" t="s">
        <v>172</v>
      </c>
      <c r="D134" s="16" t="b">
        <v>0</v>
      </c>
      <c r="E134" s="14" t="s">
        <v>212</v>
      </c>
      <c r="F134" s="14">
        <f t="shared" si="9"/>
      </c>
      <c r="J134">
        <f t="shared" si="11"/>
        <v>0</v>
      </c>
      <c r="K134">
        <f t="shared" si="10"/>
      </c>
      <c r="L134">
        <f t="shared" si="7"/>
      </c>
      <c r="M134">
        <f t="shared" si="8"/>
      </c>
    </row>
    <row r="135" spans="2:13" ht="18.75">
      <c r="B135" s="19" t="s">
        <v>176</v>
      </c>
      <c r="C135" s="19" t="s">
        <v>175</v>
      </c>
      <c r="D135" s="16" t="b">
        <v>0</v>
      </c>
      <c r="E135" s="14" t="s">
        <v>212</v>
      </c>
      <c r="F135" s="14">
        <f t="shared" si="9"/>
      </c>
      <c r="J135">
        <f t="shared" si="11"/>
        <v>0</v>
      </c>
      <c r="K135">
        <f t="shared" si="10"/>
      </c>
      <c r="L135">
        <f t="shared" si="7"/>
      </c>
      <c r="M135">
        <f t="shared" si="8"/>
      </c>
    </row>
    <row r="136" spans="2:13" ht="18.75">
      <c r="B136" s="19" t="s">
        <v>178</v>
      </c>
      <c r="C136" s="19" t="s">
        <v>177</v>
      </c>
      <c r="D136" s="16" t="b">
        <v>0</v>
      </c>
      <c r="E136" s="14" t="s">
        <v>212</v>
      </c>
      <c r="F136" s="14">
        <f aca="true" t="shared" si="12" ref="F136:F144">IF(D136=TRUE,E136,"")</f>
      </c>
      <c r="J136">
        <f aca="true" t="shared" si="13" ref="J136:J144">IF(M136="",J135,J135+1)</f>
        <v>0</v>
      </c>
      <c r="K136">
        <f t="shared" si="10"/>
      </c>
      <c r="L136">
        <f aca="true" t="shared" si="14" ref="L136:L144">IF(D136=TRUE,B136,"")</f>
      </c>
      <c r="M136">
        <f aca="true" t="shared" si="15" ref="M136:M144">IF(D136=TRUE,C136,"")</f>
      </c>
    </row>
    <row r="137" spans="2:13" ht="18.75">
      <c r="B137" s="19" t="s">
        <v>179</v>
      </c>
      <c r="C137" s="19" t="s">
        <v>177</v>
      </c>
      <c r="D137" s="16" t="b">
        <v>0</v>
      </c>
      <c r="E137" s="14" t="s">
        <v>212</v>
      </c>
      <c r="F137" s="14">
        <f t="shared" si="12"/>
      </c>
      <c r="J137">
        <f t="shared" si="13"/>
        <v>0</v>
      </c>
      <c r="K137">
        <f aca="true" t="shared" si="16" ref="K137:K144">IF(J137=J136,"",J137)</f>
      </c>
      <c r="L137">
        <f t="shared" si="14"/>
      </c>
      <c r="M137">
        <f t="shared" si="15"/>
      </c>
    </row>
    <row r="138" spans="2:13" ht="18.75">
      <c r="B138" s="19" t="s">
        <v>180</v>
      </c>
      <c r="C138" s="19" t="s">
        <v>177</v>
      </c>
      <c r="D138" s="16" t="b">
        <v>0</v>
      </c>
      <c r="E138" s="14" t="s">
        <v>212</v>
      </c>
      <c r="F138" s="14">
        <f t="shared" si="12"/>
      </c>
      <c r="J138">
        <f t="shared" si="13"/>
        <v>0</v>
      </c>
      <c r="K138">
        <f t="shared" si="16"/>
      </c>
      <c r="L138">
        <f t="shared" si="14"/>
      </c>
      <c r="M138">
        <f t="shared" si="15"/>
      </c>
    </row>
    <row r="139" spans="2:13" ht="18.75">
      <c r="B139" s="19" t="s">
        <v>182</v>
      </c>
      <c r="C139" s="19" t="s">
        <v>181</v>
      </c>
      <c r="D139" s="16" t="b">
        <v>0</v>
      </c>
      <c r="E139" s="14" t="s">
        <v>212</v>
      </c>
      <c r="F139" s="14">
        <f t="shared" si="12"/>
      </c>
      <c r="J139">
        <f t="shared" si="13"/>
        <v>0</v>
      </c>
      <c r="K139">
        <f t="shared" si="16"/>
      </c>
      <c r="L139">
        <f t="shared" si="14"/>
      </c>
      <c r="M139">
        <f t="shared" si="15"/>
      </c>
    </row>
    <row r="140" spans="2:13" ht="18.75">
      <c r="B140" s="19" t="s">
        <v>184</v>
      </c>
      <c r="C140" s="19" t="s">
        <v>183</v>
      </c>
      <c r="D140" s="16" t="b">
        <v>0</v>
      </c>
      <c r="E140" s="14" t="s">
        <v>213</v>
      </c>
      <c r="F140" s="14">
        <f t="shared" si="12"/>
      </c>
      <c r="J140">
        <f t="shared" si="13"/>
        <v>0</v>
      </c>
      <c r="K140">
        <f t="shared" si="16"/>
      </c>
      <c r="L140">
        <f t="shared" si="14"/>
      </c>
      <c r="M140">
        <f t="shared" si="15"/>
      </c>
    </row>
    <row r="141" spans="2:13" ht="18.75">
      <c r="B141" s="19" t="s">
        <v>186</v>
      </c>
      <c r="C141" s="19" t="s">
        <v>185</v>
      </c>
      <c r="D141" s="16" t="b">
        <v>0</v>
      </c>
      <c r="E141" s="14" t="s">
        <v>212</v>
      </c>
      <c r="F141" s="14">
        <f t="shared" si="12"/>
      </c>
      <c r="J141">
        <f t="shared" si="13"/>
        <v>0</v>
      </c>
      <c r="K141">
        <f t="shared" si="16"/>
      </c>
      <c r="L141">
        <f t="shared" si="14"/>
      </c>
      <c r="M141">
        <f t="shared" si="15"/>
      </c>
    </row>
    <row r="142" spans="2:13" ht="18.75">
      <c r="B142" s="19" t="s">
        <v>188</v>
      </c>
      <c r="C142" s="19" t="s">
        <v>187</v>
      </c>
      <c r="D142" s="16" t="b">
        <v>0</v>
      </c>
      <c r="E142" s="14" t="s">
        <v>212</v>
      </c>
      <c r="F142" s="14">
        <f t="shared" si="12"/>
      </c>
      <c r="J142">
        <f t="shared" si="13"/>
        <v>0</v>
      </c>
      <c r="K142">
        <f t="shared" si="16"/>
      </c>
      <c r="L142">
        <f t="shared" si="14"/>
      </c>
      <c r="M142">
        <f t="shared" si="15"/>
      </c>
    </row>
    <row r="143" spans="2:13" ht="18.75">
      <c r="B143" s="19" t="s">
        <v>190</v>
      </c>
      <c r="C143" s="19" t="s">
        <v>189</v>
      </c>
      <c r="D143" s="16" t="b">
        <v>0</v>
      </c>
      <c r="E143" s="14" t="s">
        <v>212</v>
      </c>
      <c r="F143" s="14">
        <f t="shared" si="12"/>
      </c>
      <c r="J143">
        <f t="shared" si="13"/>
        <v>0</v>
      </c>
      <c r="K143">
        <f t="shared" si="16"/>
      </c>
      <c r="L143">
        <f t="shared" si="14"/>
      </c>
      <c r="M143">
        <f t="shared" si="15"/>
      </c>
    </row>
    <row r="144" spans="2:13" ht="18.75">
      <c r="B144" s="19" t="s">
        <v>192</v>
      </c>
      <c r="C144" s="19" t="s">
        <v>191</v>
      </c>
      <c r="D144" s="16" t="b">
        <v>0</v>
      </c>
      <c r="E144" s="14" t="s">
        <v>212</v>
      </c>
      <c r="F144" s="14">
        <f t="shared" si="12"/>
      </c>
      <c r="J144">
        <f t="shared" si="13"/>
        <v>0</v>
      </c>
      <c r="K144">
        <f t="shared" si="16"/>
      </c>
      <c r="L144">
        <f t="shared" si="14"/>
      </c>
      <c r="M144">
        <f t="shared" si="15"/>
      </c>
    </row>
  </sheetData>
  <sheetProtection password="C6CA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421875" style="0" customWidth="1"/>
    <col min="2" max="2" width="54.28125" style="0" customWidth="1"/>
    <col min="3" max="3" width="21.57421875" style="0" customWidth="1"/>
  </cols>
  <sheetData>
    <row r="1" spans="1:5" ht="22.5">
      <c r="A1" s="41" t="s">
        <v>197</v>
      </c>
      <c r="B1" s="41"/>
      <c r="C1" s="41"/>
      <c r="D1" s="11"/>
      <c r="E1" s="11"/>
    </row>
    <row r="2" spans="1:5" ht="15">
      <c r="A2" s="42" t="s">
        <v>246</v>
      </c>
      <c r="B2" s="42"/>
      <c r="C2" s="42"/>
      <c r="D2" s="12"/>
      <c r="E2" s="12"/>
    </row>
    <row r="3" spans="1:5" ht="17.25">
      <c r="A3" s="24" t="s">
        <v>237</v>
      </c>
      <c r="B3" s="25" t="str">
        <f>CONCATENATE(Úvod!B4," ",Úvod!B5)</f>
        <v> </v>
      </c>
      <c r="C3" s="24"/>
      <c r="D3" s="12"/>
      <c r="E3" s="12"/>
    </row>
    <row r="4" spans="1:5" ht="17.25">
      <c r="A4" s="24" t="s">
        <v>238</v>
      </c>
      <c r="B4" s="25">
        <f>CONCATENATE(Úvod!B6)</f>
      </c>
      <c r="C4" s="24"/>
      <c r="D4" s="12"/>
      <c r="E4" s="12"/>
    </row>
    <row r="5" spans="1:5" ht="17.25">
      <c r="A5" s="24" t="s">
        <v>239</v>
      </c>
      <c r="B5" s="24"/>
      <c r="C5" s="25" t="str">
        <f>CONCATENATE(Úvod!D37)</f>
        <v>NESPLNĚNO</v>
      </c>
      <c r="D5" s="12"/>
      <c r="E5" s="12"/>
    </row>
    <row r="6" spans="1:3" ht="13.5" thickBot="1">
      <c r="A6" s="26"/>
      <c r="B6" s="26"/>
      <c r="C6" s="26"/>
    </row>
    <row r="7" spans="1:3" ht="24" customHeight="1">
      <c r="A7" s="27">
        <v>1</v>
      </c>
      <c r="B7" s="30">
        <f>Díla!O7</f>
      </c>
      <c r="C7" s="30">
        <f>Díla!P7</f>
      </c>
    </row>
    <row r="8" spans="1:3" ht="24" customHeight="1">
      <c r="A8" s="28">
        <v>2</v>
      </c>
      <c r="B8" s="31">
        <f>IF(Díla!O8=Díla!O7,"",Díla!O8)</f>
      </c>
      <c r="C8" s="31">
        <f>IF(Díla!O8=Díla!O7,"",Díla!P8)</f>
      </c>
    </row>
    <row r="9" spans="1:3" ht="24" customHeight="1">
      <c r="A9" s="28">
        <v>3</v>
      </c>
      <c r="B9" s="31">
        <f>IF(Díla!O9=Díla!O8,"",Díla!O9)</f>
      </c>
      <c r="C9" s="31">
        <f>IF(Díla!O9=Díla!O8,"",Díla!P9)</f>
      </c>
    </row>
    <row r="10" spans="1:3" ht="24" customHeight="1">
      <c r="A10" s="28">
        <v>4</v>
      </c>
      <c r="B10" s="31">
        <f>IF(Díla!O10=Díla!O9,"",Díla!O10)</f>
      </c>
      <c r="C10" s="31">
        <f>IF(Díla!O10=Díla!O9,"",Díla!P10)</f>
      </c>
    </row>
    <row r="11" spans="1:3" ht="24" customHeight="1">
      <c r="A11" s="28">
        <v>5</v>
      </c>
      <c r="B11" s="31">
        <f>IF(Díla!O11=Díla!O10,"",Díla!O11)</f>
      </c>
      <c r="C11" s="31">
        <f>IF(Díla!O11=Díla!O10,"",Díla!P11)</f>
      </c>
    </row>
    <row r="12" spans="1:3" ht="24" customHeight="1">
      <c r="A12" s="28">
        <v>6</v>
      </c>
      <c r="B12" s="31">
        <f>IF(Díla!O12=Díla!O11,"",Díla!O12)</f>
      </c>
      <c r="C12" s="31">
        <f>IF(Díla!O12=Díla!O11,"",Díla!P12)</f>
      </c>
    </row>
    <row r="13" spans="1:3" ht="24" customHeight="1">
      <c r="A13" s="28">
        <v>7</v>
      </c>
      <c r="B13" s="31">
        <f>IF(Díla!O13=Díla!O12,"",Díla!O13)</f>
      </c>
      <c r="C13" s="31">
        <f>IF(Díla!O13=Díla!O12,"",Díla!P13)</f>
      </c>
    </row>
    <row r="14" spans="1:3" ht="24" customHeight="1">
      <c r="A14" s="28">
        <v>8</v>
      </c>
      <c r="B14" s="31">
        <f>IF(Díla!O14=Díla!O13,"",Díla!O14)</f>
      </c>
      <c r="C14" s="31">
        <f>IF(Díla!O14=Díla!O13,"",Díla!P14)</f>
      </c>
    </row>
    <row r="15" spans="1:3" ht="24" customHeight="1">
      <c r="A15" s="28">
        <v>9</v>
      </c>
      <c r="B15" s="31">
        <f>IF(Díla!O15=Díla!O14,"",Díla!O15)</f>
      </c>
      <c r="C15" s="31">
        <f>IF(Díla!O15=Díla!O14,"",Díla!P15)</f>
      </c>
    </row>
    <row r="16" spans="1:3" ht="24" customHeight="1">
      <c r="A16" s="28">
        <v>10</v>
      </c>
      <c r="B16" s="31">
        <f>IF(Díla!O16=Díla!O15,"",Díla!O16)</f>
      </c>
      <c r="C16" s="31">
        <f>IF(Díla!O16=Díla!O15,"",Díla!P16)</f>
      </c>
    </row>
    <row r="17" spans="1:3" ht="24" customHeight="1">
      <c r="A17" s="28">
        <v>11</v>
      </c>
      <c r="B17" s="31">
        <f>IF(Díla!O17=Díla!O16,"",Díla!O17)</f>
      </c>
      <c r="C17" s="31">
        <f>IF(Díla!O17=Díla!O16,"",Díla!P17)</f>
      </c>
    </row>
    <row r="18" spans="1:3" ht="24" customHeight="1">
      <c r="A18" s="28">
        <v>12</v>
      </c>
      <c r="B18" s="31">
        <f>IF(Díla!O18=Díla!O17,"",Díla!O18)</f>
      </c>
      <c r="C18" s="31">
        <f>IF(Díla!O18=Díla!O17,"",Díla!P18)</f>
      </c>
    </row>
    <row r="19" spans="1:3" ht="24" customHeight="1">
      <c r="A19" s="28">
        <v>13</v>
      </c>
      <c r="B19" s="31">
        <f>IF(Díla!O19=Díla!O18,"",Díla!O19)</f>
      </c>
      <c r="C19" s="31">
        <f>IF(Díla!O19=Díla!O18,"",Díla!P19)</f>
      </c>
    </row>
    <row r="20" spans="1:3" ht="24" customHeight="1">
      <c r="A20" s="28">
        <v>14</v>
      </c>
      <c r="B20" s="31">
        <f>IF(Díla!O20=Díla!O19,"",Díla!O20)</f>
      </c>
      <c r="C20" s="31">
        <f>IF(Díla!O20=Díla!O19,"",Díla!P20)</f>
      </c>
    </row>
    <row r="21" spans="1:3" ht="24" customHeight="1">
      <c r="A21" s="28">
        <v>15</v>
      </c>
      <c r="B21" s="31">
        <f>IF(Díla!O21=Díla!O20,"",Díla!O21)</f>
      </c>
      <c r="C21" s="31">
        <f>IF(Díla!O21=Díla!O20,"",Díla!P21)</f>
      </c>
    </row>
    <row r="22" spans="1:3" ht="24" customHeight="1">
      <c r="A22" s="28">
        <v>16</v>
      </c>
      <c r="B22" s="31">
        <f>IF(Díla!O22=Díla!O21,"",Díla!O22)</f>
      </c>
      <c r="C22" s="31">
        <f>IF(Díla!O22=Díla!O21,"",Díla!P22)</f>
      </c>
    </row>
    <row r="23" spans="1:3" ht="24" customHeight="1">
      <c r="A23" s="28">
        <v>17</v>
      </c>
      <c r="B23" s="31">
        <f>IF(Díla!O23=Díla!O22,"",Díla!O23)</f>
      </c>
      <c r="C23" s="31">
        <f>IF(Díla!O23=Díla!O22,"",Díla!P23)</f>
      </c>
    </row>
    <row r="24" spans="1:3" ht="24" customHeight="1">
      <c r="A24" s="28">
        <v>18</v>
      </c>
      <c r="B24" s="31">
        <f>IF(Díla!O24=Díla!O23,"",Díla!O24)</f>
      </c>
      <c r="C24" s="31">
        <f>IF(Díla!O24=Díla!O23,"",Díla!P24)</f>
      </c>
    </row>
    <row r="25" spans="1:3" ht="24" customHeight="1">
      <c r="A25" s="28">
        <v>19</v>
      </c>
      <c r="B25" s="31">
        <f>IF(Díla!O25=Díla!O24,"",Díla!O25)</f>
      </c>
      <c r="C25" s="31">
        <f>IF(Díla!O25=Díla!O24,"",Díla!P25)</f>
      </c>
    </row>
    <row r="26" spans="1:3" ht="24" customHeight="1" thickBot="1">
      <c r="A26" s="29">
        <v>20</v>
      </c>
      <c r="B26" s="32">
        <f>IF(Díla!O26=Díla!O25,"",Díla!O26)</f>
      </c>
      <c r="C26" s="32">
        <f>IF(Díla!O26=Díla!O25,"",Díla!P26)</f>
      </c>
    </row>
    <row r="27" ht="40.5" customHeight="1"/>
    <row r="28" spans="1:2" ht="12.75">
      <c r="A28" t="s">
        <v>240</v>
      </c>
      <c r="B28" s="33">
        <f ca="1">TODAY()</f>
        <v>44088</v>
      </c>
    </row>
    <row r="30" spans="1:2" ht="12.75">
      <c r="A30" t="s">
        <v>241</v>
      </c>
      <c r="B30" s="34" t="s">
        <v>243</v>
      </c>
    </row>
    <row r="31" ht="12.75">
      <c r="B31" s="35" t="s">
        <v>242</v>
      </c>
    </row>
  </sheetData>
  <sheetProtection password="C6CA" sheet="1" objects="1" scenarios="1" selectLockedCells="1" selectUnlockedCells="1"/>
  <mergeCells count="2">
    <mergeCell ref="A1:C1"/>
    <mergeCell ref="A2:C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Zemědělská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SZeŠ a SOŠ</dc:creator>
  <cp:keywords/>
  <dc:description/>
  <cp:lastModifiedBy>Uzivatel</cp:lastModifiedBy>
  <cp:lastPrinted>2016-11-29T09:42:49Z</cp:lastPrinted>
  <dcterms:created xsi:type="dcterms:W3CDTF">2009-11-26T11:33:18Z</dcterms:created>
  <dcterms:modified xsi:type="dcterms:W3CDTF">2020-09-14T09:58:58Z</dcterms:modified>
  <cp:category/>
  <cp:version/>
  <cp:contentType/>
  <cp:contentStatus/>
</cp:coreProperties>
</file>